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10_IARU関連 - コピー\回線設計\"/>
    </mc:Choice>
  </mc:AlternateContent>
  <bookViews>
    <workbookView xWindow="0" yWindow="0" windowWidth="20490" windowHeight="7590"/>
  </bookViews>
  <sheets>
    <sheet name="回線設計日本語ver" sheetId="1" r:id="rId1"/>
    <sheet name="回線設計　英語v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3" i="2" l="1"/>
  <c r="AR66" i="1" l="1"/>
  <c r="AN52" i="1"/>
  <c r="AN55" i="1"/>
  <c r="AN56" i="1"/>
  <c r="AN53" i="1" l="1"/>
  <c r="AR66" i="2" l="1"/>
  <c r="AN66" i="2"/>
  <c r="AJ66" i="2"/>
  <c r="AF66" i="2"/>
  <c r="AB66" i="2"/>
  <c r="AV63" i="2"/>
  <c r="AR63" i="2"/>
  <c r="AN63" i="2"/>
  <c r="AJ63" i="2"/>
  <c r="AF63" i="2"/>
  <c r="AB63" i="2"/>
  <c r="X63" i="2"/>
  <c r="T63" i="2"/>
  <c r="P63" i="2"/>
  <c r="L63" i="2"/>
  <c r="H63" i="2"/>
  <c r="D63" i="2"/>
  <c r="AV62" i="2"/>
  <c r="AR62" i="2"/>
  <c r="AN62" i="2"/>
  <c r="AJ62" i="2"/>
  <c r="AF62" i="2"/>
  <c r="AB62" i="2"/>
  <c r="X62" i="2"/>
  <c r="T62" i="2"/>
  <c r="P62" i="2"/>
  <c r="L62" i="2"/>
  <c r="H62" i="2"/>
  <c r="D62" i="2"/>
  <c r="X60" i="2"/>
  <c r="X66" i="2" s="1"/>
  <c r="T60" i="2"/>
  <c r="T66" i="2" s="1"/>
  <c r="P60" i="2"/>
  <c r="P66" i="2" s="1"/>
  <c r="L60" i="2"/>
  <c r="L66" i="2" s="1"/>
  <c r="H60" i="2"/>
  <c r="H66" i="2" s="1"/>
  <c r="D60" i="2"/>
  <c r="D66" i="2" s="1"/>
  <c r="AV55" i="2"/>
  <c r="AR55" i="2"/>
  <c r="AN55" i="2"/>
  <c r="AJ55" i="2"/>
  <c r="AF55" i="2"/>
  <c r="AB55" i="2"/>
  <c r="X55" i="2"/>
  <c r="T55" i="2"/>
  <c r="P55" i="2"/>
  <c r="L55" i="2"/>
  <c r="H55" i="2"/>
  <c r="D55" i="2"/>
  <c r="AV49" i="2"/>
  <c r="AV50" i="2" s="1"/>
  <c r="AR49" i="2"/>
  <c r="AR50" i="2" s="1"/>
  <c r="AN49" i="2"/>
  <c r="AN50" i="2" s="1"/>
  <c r="AJ49" i="2"/>
  <c r="AJ50" i="2" s="1"/>
  <c r="AF49" i="2"/>
  <c r="AF50" i="2" s="1"/>
  <c r="AB49" i="2"/>
  <c r="AB50" i="2" s="1"/>
  <c r="X49" i="2"/>
  <c r="X50" i="2" s="1"/>
  <c r="T49" i="2"/>
  <c r="T50" i="2" s="1"/>
  <c r="P49" i="2"/>
  <c r="P50" i="2" s="1"/>
  <c r="L49" i="2"/>
  <c r="L50" i="2" s="1"/>
  <c r="H49" i="2"/>
  <c r="H50" i="2" s="1"/>
  <c r="D49" i="2"/>
  <c r="D50" i="2" s="1"/>
  <c r="AV46" i="2"/>
  <c r="AR46" i="2"/>
  <c r="AN46" i="2"/>
  <c r="AJ46" i="2"/>
  <c r="AF46" i="2"/>
  <c r="AB46" i="2"/>
  <c r="T46" i="2"/>
  <c r="P46" i="2"/>
  <c r="X45" i="2"/>
  <c r="X46" i="2" s="1"/>
  <c r="L45" i="2"/>
  <c r="L46" i="2" s="1"/>
  <c r="H45" i="2"/>
  <c r="H46" i="2" s="1"/>
  <c r="D45" i="2"/>
  <c r="D46" i="2" s="1"/>
  <c r="AV42" i="2"/>
  <c r="AR42" i="2"/>
  <c r="AN42" i="2"/>
  <c r="AJ42" i="2"/>
  <c r="AF42" i="2"/>
  <c r="AB42" i="2"/>
  <c r="X42" i="2"/>
  <c r="T42" i="2"/>
  <c r="P42" i="2"/>
  <c r="L42" i="2"/>
  <c r="H42" i="2"/>
  <c r="D42" i="2"/>
  <c r="AV39" i="2"/>
  <c r="AV47" i="2" s="1"/>
  <c r="AV56" i="2" s="1"/>
  <c r="AR39" i="2"/>
  <c r="AR47" i="2" s="1"/>
  <c r="AR56" i="2" s="1"/>
  <c r="AN39" i="2"/>
  <c r="AN47" i="2" s="1"/>
  <c r="AN56" i="2" s="1"/>
  <c r="AJ39" i="2"/>
  <c r="AJ47" i="2" s="1"/>
  <c r="AJ56" i="2" s="1"/>
  <c r="AF39" i="2"/>
  <c r="AF47" i="2" s="1"/>
  <c r="AF56" i="2" s="1"/>
  <c r="AB39" i="2"/>
  <c r="AB47" i="2" s="1"/>
  <c r="AB56" i="2" s="1"/>
  <c r="X39" i="2"/>
  <c r="T39" i="2"/>
  <c r="T47" i="2" s="1"/>
  <c r="T56" i="2" s="1"/>
  <c r="P39" i="2"/>
  <c r="P47" i="2" s="1"/>
  <c r="P56" i="2" s="1"/>
  <c r="L39" i="2"/>
  <c r="L47" i="2" s="1"/>
  <c r="L56" i="2" s="1"/>
  <c r="H39" i="2"/>
  <c r="H47" i="2" s="1"/>
  <c r="H56" i="2" s="1"/>
  <c r="D39" i="2"/>
  <c r="D47" i="2" s="1"/>
  <c r="D56" i="2" s="1"/>
  <c r="AV20" i="2"/>
  <c r="AV23" i="2" s="1"/>
  <c r="AR20" i="2"/>
  <c r="AR23" i="2" s="1"/>
  <c r="AN20" i="2"/>
  <c r="AN23" i="2" s="1"/>
  <c r="AJ20" i="2"/>
  <c r="AJ23" i="2" s="1"/>
  <c r="AF20" i="2"/>
  <c r="AF23" i="2" s="1"/>
  <c r="AB20" i="2"/>
  <c r="AB23" i="2" s="1"/>
  <c r="X20" i="2"/>
  <c r="X23" i="2" s="1"/>
  <c r="T20" i="2"/>
  <c r="T23" i="2" s="1"/>
  <c r="P20" i="2"/>
  <c r="P23" i="2" s="1"/>
  <c r="L20" i="2"/>
  <c r="L23" i="2" s="1"/>
  <c r="H20" i="2"/>
  <c r="H23" i="2" s="1"/>
  <c r="D20" i="2"/>
  <c r="D23" i="2" s="1"/>
  <c r="AV15" i="2"/>
  <c r="AV54" i="2" s="1"/>
  <c r="AR15" i="2"/>
  <c r="AR54" i="2" s="1"/>
  <c r="AN15" i="2"/>
  <c r="AN54" i="2" s="1"/>
  <c r="AJ15" i="2"/>
  <c r="AJ52" i="2" s="1"/>
  <c r="AJ53" i="2" s="1"/>
  <c r="AF15" i="2"/>
  <c r="AF54" i="2" s="1"/>
  <c r="AB15" i="2"/>
  <c r="AB54" i="2" s="1"/>
  <c r="X15" i="2"/>
  <c r="T15" i="2"/>
  <c r="T54" i="2" s="1"/>
  <c r="P15" i="2"/>
  <c r="P54" i="2" s="1"/>
  <c r="L15" i="2"/>
  <c r="L54" i="2" s="1"/>
  <c r="H15" i="2"/>
  <c r="H54" i="2" s="1"/>
  <c r="D15" i="2"/>
  <c r="D54" i="2" s="1"/>
  <c r="AV14" i="2"/>
  <c r="AR14" i="2"/>
  <c r="AN14" i="2"/>
  <c r="AJ14" i="2"/>
  <c r="AF14" i="2"/>
  <c r="AB14" i="2"/>
  <c r="X14" i="2"/>
  <c r="T14" i="2"/>
  <c r="P14" i="2"/>
  <c r="L14" i="2"/>
  <c r="H14" i="2"/>
  <c r="D14" i="2"/>
  <c r="AV10" i="2"/>
  <c r="AV11" i="2" s="1"/>
  <c r="AR10" i="2"/>
  <c r="AR11" i="2" s="1"/>
  <c r="AN10" i="2"/>
  <c r="AN11" i="2" s="1"/>
  <c r="AJ10" i="2"/>
  <c r="AJ11" i="2" s="1"/>
  <c r="AF10" i="2"/>
  <c r="AF11" i="2" s="1"/>
  <c r="AB10" i="2"/>
  <c r="AB11" i="2" s="1"/>
  <c r="X10" i="2"/>
  <c r="X11" i="2" s="1"/>
  <c r="T10" i="2"/>
  <c r="T11" i="2" s="1"/>
  <c r="P10" i="2"/>
  <c r="P11" i="2" s="1"/>
  <c r="L10" i="2"/>
  <c r="L11" i="2" s="1"/>
  <c r="H10" i="2"/>
  <c r="H11" i="2" s="1"/>
  <c r="D10" i="2"/>
  <c r="D11" i="2" s="1"/>
  <c r="AR63" i="1"/>
  <c r="AV63" i="1"/>
  <c r="AB66" i="1"/>
  <c r="AF66" i="1"/>
  <c r="AV62" i="1"/>
  <c r="AV55" i="1"/>
  <c r="AV49" i="1"/>
  <c r="AV50" i="1" s="1"/>
  <c r="AV46" i="1"/>
  <c r="AV42" i="1"/>
  <c r="AV39" i="1"/>
  <c r="AV47" i="1" s="1"/>
  <c r="AV56" i="1" s="1"/>
  <c r="AV20" i="1"/>
  <c r="AV23" i="1" s="1"/>
  <c r="AV15" i="1"/>
  <c r="AV14" i="1"/>
  <c r="AV10" i="1"/>
  <c r="AV11" i="1" s="1"/>
  <c r="AV13" i="1" s="1"/>
  <c r="AF63" i="1"/>
  <c r="AB63" i="1"/>
  <c r="AF62" i="1"/>
  <c r="AB62" i="1"/>
  <c r="AF55" i="1"/>
  <c r="AB55" i="1"/>
  <c r="AF49" i="1"/>
  <c r="AF50" i="1" s="1"/>
  <c r="AB49" i="1"/>
  <c r="AB50" i="1" s="1"/>
  <c r="AF46" i="1"/>
  <c r="AB46" i="1"/>
  <c r="AF42" i="1"/>
  <c r="AB42" i="1"/>
  <c r="AF39" i="1"/>
  <c r="AF47" i="1" s="1"/>
  <c r="AF56" i="1" s="1"/>
  <c r="AB39" i="1"/>
  <c r="AF20" i="1"/>
  <c r="AF23" i="1" s="1"/>
  <c r="AB20" i="1"/>
  <c r="AB23" i="1" s="1"/>
  <c r="AF15" i="1"/>
  <c r="AB15" i="1"/>
  <c r="AF14" i="1"/>
  <c r="AB14" i="1"/>
  <c r="AF10" i="1"/>
  <c r="AF11" i="1" s="1"/>
  <c r="AF13" i="1" s="1"/>
  <c r="AF27" i="1" s="1"/>
  <c r="AF32" i="1" s="1"/>
  <c r="AB10" i="1"/>
  <c r="AB11" i="1" s="1"/>
  <c r="AN66" i="1"/>
  <c r="AJ66" i="1"/>
  <c r="AN63" i="1"/>
  <c r="AJ63" i="1"/>
  <c r="AR62" i="1"/>
  <c r="AN62" i="1"/>
  <c r="AJ62" i="1"/>
  <c r="AR55" i="1"/>
  <c r="AJ55" i="1"/>
  <c r="AR49" i="1"/>
  <c r="AR50" i="1" s="1"/>
  <c r="AN49" i="1"/>
  <c r="AN50" i="1" s="1"/>
  <c r="AJ49" i="1"/>
  <c r="AJ50" i="1" s="1"/>
  <c r="AR46" i="1"/>
  <c r="AN46" i="1"/>
  <c r="AJ46" i="1"/>
  <c r="AR42" i="1"/>
  <c r="AN42" i="1"/>
  <c r="AJ42" i="1"/>
  <c r="AR39" i="1"/>
  <c r="AR47" i="1" s="1"/>
  <c r="AR56" i="1" s="1"/>
  <c r="AN39" i="1"/>
  <c r="AJ39" i="1"/>
  <c r="AN23" i="1"/>
  <c r="AR20" i="1"/>
  <c r="AR23" i="1" s="1"/>
  <c r="AN20" i="1"/>
  <c r="AJ20" i="1"/>
  <c r="AJ23" i="1" s="1"/>
  <c r="AR15" i="1"/>
  <c r="AN15" i="1"/>
  <c r="AJ15" i="1"/>
  <c r="AR14" i="1"/>
  <c r="AN14" i="1"/>
  <c r="AJ14" i="1"/>
  <c r="AR10" i="1"/>
  <c r="AR11" i="1" s="1"/>
  <c r="AN10" i="1"/>
  <c r="AN11" i="1" s="1"/>
  <c r="AJ10" i="1"/>
  <c r="AJ11" i="1" s="1"/>
  <c r="X63" i="1"/>
  <c r="T63" i="1"/>
  <c r="P63" i="1"/>
  <c r="L63" i="1"/>
  <c r="H63" i="1"/>
  <c r="D63" i="1"/>
  <c r="X62" i="1"/>
  <c r="T62" i="1"/>
  <c r="P62" i="1"/>
  <c r="L62" i="1"/>
  <c r="H62" i="1"/>
  <c r="D62" i="1"/>
  <c r="X60" i="1"/>
  <c r="X66" i="1" s="1"/>
  <c r="T60" i="1"/>
  <c r="T66" i="1" s="1"/>
  <c r="P60" i="1"/>
  <c r="P66" i="1" s="1"/>
  <c r="L60" i="1"/>
  <c r="L66" i="1" s="1"/>
  <c r="H60" i="1"/>
  <c r="H66" i="1" s="1"/>
  <c r="D60" i="1"/>
  <c r="D66" i="1" s="1"/>
  <c r="X55" i="1"/>
  <c r="T55" i="1"/>
  <c r="P55" i="1"/>
  <c r="L55" i="1"/>
  <c r="H55" i="1"/>
  <c r="D55" i="1"/>
  <c r="X49" i="1"/>
  <c r="X50" i="1" s="1"/>
  <c r="T49" i="1"/>
  <c r="T50" i="1" s="1"/>
  <c r="P49" i="1"/>
  <c r="P50" i="1" s="1"/>
  <c r="L49" i="1"/>
  <c r="L50" i="1" s="1"/>
  <c r="H49" i="1"/>
  <c r="H50" i="1" s="1"/>
  <c r="D49" i="1"/>
  <c r="D50" i="1" s="1"/>
  <c r="T46" i="1"/>
  <c r="P46" i="1"/>
  <c r="X45" i="1"/>
  <c r="X46" i="1" s="1"/>
  <c r="L45" i="1"/>
  <c r="L46" i="1" s="1"/>
  <c r="H45" i="1"/>
  <c r="H46" i="1" s="1"/>
  <c r="D45" i="1"/>
  <c r="D46" i="1" s="1"/>
  <c r="X42" i="1"/>
  <c r="T42" i="1"/>
  <c r="P42" i="1"/>
  <c r="L42" i="1"/>
  <c r="H42" i="1"/>
  <c r="D42" i="1"/>
  <c r="X39" i="1"/>
  <c r="T39" i="1"/>
  <c r="P39" i="1"/>
  <c r="P47" i="1" s="1"/>
  <c r="P56" i="1" s="1"/>
  <c r="L39" i="1"/>
  <c r="H39" i="1"/>
  <c r="D39" i="1"/>
  <c r="X20" i="1"/>
  <c r="X23" i="1" s="1"/>
  <c r="T20" i="1"/>
  <c r="T23" i="1" s="1"/>
  <c r="P20" i="1"/>
  <c r="P23" i="1" s="1"/>
  <c r="L20" i="1"/>
  <c r="L23" i="1" s="1"/>
  <c r="H20" i="1"/>
  <c r="H23" i="1" s="1"/>
  <c r="D20" i="1"/>
  <c r="D23" i="1" s="1"/>
  <c r="X15" i="1"/>
  <c r="T15" i="1"/>
  <c r="P15" i="1"/>
  <c r="L15" i="1"/>
  <c r="H15" i="1"/>
  <c r="D15" i="1"/>
  <c r="X14" i="1"/>
  <c r="T14" i="1"/>
  <c r="P14" i="1"/>
  <c r="L14" i="1"/>
  <c r="H14" i="1"/>
  <c r="D14" i="1"/>
  <c r="X10" i="1"/>
  <c r="X11" i="1" s="1"/>
  <c r="T10" i="1"/>
  <c r="T11" i="1" s="1"/>
  <c r="P10" i="1"/>
  <c r="P11" i="1" s="1"/>
  <c r="L10" i="1"/>
  <c r="L11" i="1" s="1"/>
  <c r="L13" i="1" s="1"/>
  <c r="H10" i="1"/>
  <c r="H11" i="1" s="1"/>
  <c r="D10" i="1"/>
  <c r="D11" i="1" s="1"/>
  <c r="P54" i="1" l="1"/>
  <c r="H47" i="1"/>
  <c r="H56" i="1" s="1"/>
  <c r="X47" i="2"/>
  <c r="X56" i="2" s="1"/>
  <c r="X47" i="1"/>
  <c r="X56" i="1" s="1"/>
  <c r="AJ47" i="1"/>
  <c r="AJ52" i="1" s="1"/>
  <c r="AJ53" i="1" s="1"/>
  <c r="AN47" i="1"/>
  <c r="AF54" i="1"/>
  <c r="AB47" i="1"/>
  <c r="AB56" i="1" s="1"/>
  <c r="AJ13" i="2"/>
  <c r="AJ27" i="2" s="1"/>
  <c r="AJ32" i="2" s="1"/>
  <c r="AJ40" i="2" s="1"/>
  <c r="AJ64" i="2" s="1"/>
  <c r="AJ67" i="2" s="1"/>
  <c r="AJ12" i="2"/>
  <c r="H13" i="2"/>
  <c r="H27" i="2" s="1"/>
  <c r="H32" i="2" s="1"/>
  <c r="H40" i="2" s="1"/>
  <c r="H12" i="2"/>
  <c r="X13" i="2"/>
  <c r="X27" i="2" s="1"/>
  <c r="X32" i="2" s="1"/>
  <c r="X40" i="2" s="1"/>
  <c r="X12" i="2"/>
  <c r="AN27" i="2"/>
  <c r="AN32" i="2" s="1"/>
  <c r="AN40" i="2" s="1"/>
  <c r="AN12" i="2"/>
  <c r="T13" i="2"/>
  <c r="T27" i="2" s="1"/>
  <c r="T32" i="2" s="1"/>
  <c r="T12" i="2"/>
  <c r="T40" i="2"/>
  <c r="L13" i="2"/>
  <c r="L27" i="2" s="1"/>
  <c r="L32" i="2" s="1"/>
  <c r="L40" i="2" s="1"/>
  <c r="L12" i="2"/>
  <c r="AB13" i="2"/>
  <c r="AB27" i="2" s="1"/>
  <c r="AB32" i="2" s="1"/>
  <c r="AB40" i="2" s="1"/>
  <c r="AB64" i="2" s="1"/>
  <c r="AB67" i="2" s="1"/>
  <c r="AB12" i="2"/>
  <c r="AR13" i="2"/>
  <c r="AR27" i="2" s="1"/>
  <c r="AR32" i="2" s="1"/>
  <c r="AR40" i="2" s="1"/>
  <c r="AR12" i="2"/>
  <c r="D13" i="2"/>
  <c r="D27" i="2" s="1"/>
  <c r="D32" i="2" s="1"/>
  <c r="D40" i="2" s="1"/>
  <c r="D12" i="2"/>
  <c r="P13" i="2"/>
  <c r="P27" i="2" s="1"/>
  <c r="P32" i="2" s="1"/>
  <c r="P40" i="2" s="1"/>
  <c r="P12" i="2"/>
  <c r="AF13" i="2"/>
  <c r="AF27" i="2" s="1"/>
  <c r="AF32" i="2" s="1"/>
  <c r="AF40" i="2" s="1"/>
  <c r="AF12" i="2"/>
  <c r="AV13" i="2"/>
  <c r="AV27" i="2" s="1"/>
  <c r="AV12" i="2"/>
  <c r="T52" i="2"/>
  <c r="T53" i="2" s="1"/>
  <c r="AJ54" i="2"/>
  <c r="H52" i="2"/>
  <c r="H53" i="2" s="1"/>
  <c r="X52" i="2"/>
  <c r="X53" i="2" s="1"/>
  <c r="AN52" i="2"/>
  <c r="AN53" i="2" s="1"/>
  <c r="L52" i="2"/>
  <c r="L53" i="2" s="1"/>
  <c r="AB52" i="2"/>
  <c r="AB53" i="2" s="1"/>
  <c r="AR52" i="2"/>
  <c r="AR53" i="2" s="1"/>
  <c r="AV74" i="2"/>
  <c r="AV76" i="2" s="1"/>
  <c r="AV66" i="2" s="1"/>
  <c r="D52" i="2"/>
  <c r="D53" i="2" s="1"/>
  <c r="P52" i="2"/>
  <c r="P53" i="2" s="1"/>
  <c r="AF52" i="2"/>
  <c r="AF53" i="2" s="1"/>
  <c r="AV52" i="2"/>
  <c r="AV53" i="2" s="1"/>
  <c r="AV27" i="1"/>
  <c r="AV32" i="1" s="1"/>
  <c r="AV40" i="1" s="1"/>
  <c r="AV64" i="1" s="1"/>
  <c r="AV12" i="1"/>
  <c r="AV54" i="1"/>
  <c r="AV52" i="1"/>
  <c r="AV53" i="1" s="1"/>
  <c r="AV74" i="1"/>
  <c r="AV76" i="1" s="1"/>
  <c r="AV66" i="1" s="1"/>
  <c r="AB13" i="1"/>
  <c r="AB27" i="1" s="1"/>
  <c r="AB32" i="1" s="1"/>
  <c r="AB40" i="1" s="1"/>
  <c r="AB12" i="1"/>
  <c r="AF40" i="1"/>
  <c r="AF64" i="1" s="1"/>
  <c r="AF67" i="1" s="1"/>
  <c r="AF52" i="1"/>
  <c r="AF53" i="1" s="1"/>
  <c r="AF12" i="1"/>
  <c r="AB52" i="1"/>
  <c r="AB53" i="1" s="1"/>
  <c r="AJ13" i="1"/>
  <c r="AJ27" i="1" s="1"/>
  <c r="AJ32" i="1" s="1"/>
  <c r="AJ40" i="1" s="1"/>
  <c r="AJ12" i="1"/>
  <c r="AR52" i="1"/>
  <c r="AR53" i="1" s="1"/>
  <c r="AN12" i="1"/>
  <c r="AN13" i="1"/>
  <c r="AN27" i="1" s="1"/>
  <c r="AN32" i="1" s="1"/>
  <c r="AN40" i="1" s="1"/>
  <c r="AJ54" i="1"/>
  <c r="AJ56" i="1"/>
  <c r="AR12" i="1"/>
  <c r="AR13" i="1"/>
  <c r="AR27" i="1" s="1"/>
  <c r="AR32" i="1" s="1"/>
  <c r="AR40" i="1" s="1"/>
  <c r="AR54" i="1"/>
  <c r="L27" i="1"/>
  <c r="L32" i="1" s="1"/>
  <c r="L40" i="1" s="1"/>
  <c r="L47" i="1"/>
  <c r="L56" i="1" s="1"/>
  <c r="D47" i="1"/>
  <c r="D56" i="1" s="1"/>
  <c r="T47" i="1"/>
  <c r="T56" i="1" s="1"/>
  <c r="P12" i="1"/>
  <c r="P13" i="1"/>
  <c r="P27" i="1" s="1"/>
  <c r="P32" i="1" s="1"/>
  <c r="P40" i="1" s="1"/>
  <c r="T13" i="1"/>
  <c r="T27" i="1" s="1"/>
  <c r="T32" i="1" s="1"/>
  <c r="T40" i="1" s="1"/>
  <c r="T12" i="1"/>
  <c r="D12" i="1"/>
  <c r="D13" i="1"/>
  <c r="D27" i="1" s="1"/>
  <c r="D32" i="1" s="1"/>
  <c r="D40" i="1" s="1"/>
  <c r="H13" i="1"/>
  <c r="H27" i="1" s="1"/>
  <c r="H32" i="1" s="1"/>
  <c r="H40" i="1" s="1"/>
  <c r="H12" i="1"/>
  <c r="X13" i="1"/>
  <c r="X27" i="1" s="1"/>
  <c r="X32" i="1" s="1"/>
  <c r="X40" i="1" s="1"/>
  <c r="X12" i="1"/>
  <c r="D54" i="1"/>
  <c r="L52" i="1"/>
  <c r="L53" i="1" s="1"/>
  <c r="P52" i="1"/>
  <c r="P53" i="1" s="1"/>
  <c r="L12" i="1"/>
  <c r="AV32" i="2" l="1"/>
  <c r="AV40" i="2" s="1"/>
  <c r="AV64" i="2" s="1"/>
  <c r="AV67" i="2" s="1"/>
  <c r="H54" i="1"/>
  <c r="X54" i="1"/>
  <c r="AN54" i="1"/>
  <c r="AN64" i="1"/>
  <c r="AJ64" i="1"/>
  <c r="AJ67" i="1" s="1"/>
  <c r="AV67" i="1"/>
  <c r="H64" i="2"/>
  <c r="H67" i="2" s="1"/>
  <c r="AB54" i="1"/>
  <c r="X52" i="1"/>
  <c r="X53" i="1" s="1"/>
  <c r="AB64" i="1"/>
  <c r="AB67" i="1" s="1"/>
  <c r="P64" i="2"/>
  <c r="P67" i="2" s="1"/>
  <c r="H52" i="1"/>
  <c r="H53" i="1" s="1"/>
  <c r="AR64" i="1"/>
  <c r="AR67" i="1" s="1"/>
  <c r="D52" i="1"/>
  <c r="D53" i="1" s="1"/>
  <c r="L54" i="1"/>
  <c r="AF64" i="2"/>
  <c r="AF67" i="2" s="1"/>
  <c r="D64" i="2"/>
  <c r="D67" i="2" s="1"/>
  <c r="L64" i="2"/>
  <c r="L67" i="2" s="1"/>
  <c r="X54" i="2"/>
  <c r="T64" i="2"/>
  <c r="T67" i="2" s="1"/>
  <c r="X64" i="2"/>
  <c r="X67" i="2" s="1"/>
  <c r="AR64" i="2"/>
  <c r="AR67" i="2" s="1"/>
  <c r="AN64" i="2"/>
  <c r="AN67" i="2" s="1"/>
  <c r="AN67" i="1"/>
  <c r="T52" i="1"/>
  <c r="T53" i="1" s="1"/>
  <c r="T54" i="1"/>
  <c r="D64" i="1"/>
  <c r="D67" i="1" s="1"/>
  <c r="X64" i="1"/>
  <c r="X67" i="1" s="1"/>
  <c r="H64" i="1"/>
  <c r="H67" i="1" s="1"/>
  <c r="P64" i="1"/>
  <c r="P67" i="1" s="1"/>
  <c r="T64" i="1"/>
  <c r="T67" i="1" s="1"/>
  <c r="L64" i="1"/>
  <c r="L67" i="1" s="1"/>
</calcChain>
</file>

<file path=xl/sharedStrings.xml><?xml version="1.0" encoding="utf-8"?>
<sst xmlns="http://schemas.openxmlformats.org/spreadsheetml/2006/main" count="2642" uniqueCount="505">
  <si>
    <t>回線設計表　日本語</t>
    <rPh sb="0" eb="2">
      <t>カイセン</t>
    </rPh>
    <rPh sb="2" eb="4">
      <t>セッケイ</t>
    </rPh>
    <rPh sb="4" eb="5">
      <t>ヒョウ</t>
    </rPh>
    <rPh sb="6" eb="9">
      <t>ニホンゴ</t>
    </rPh>
    <phoneticPr fontId="2"/>
  </si>
  <si>
    <t>Downlink CW</t>
    <phoneticPr fontId="4"/>
  </si>
  <si>
    <t>Uplink 1200bps</t>
    <phoneticPr fontId="4"/>
  </si>
  <si>
    <t>Transponder_Uplink</t>
    <phoneticPr fontId="4"/>
  </si>
  <si>
    <t>Transponder_Downlink</t>
    <phoneticPr fontId="4"/>
  </si>
  <si>
    <t>変調方式</t>
    <rPh sb="0" eb="2">
      <t>ヘンチョウ</t>
    </rPh>
    <rPh sb="2" eb="4">
      <t>ホウシキ</t>
    </rPh>
    <phoneticPr fontId="4"/>
  </si>
  <si>
    <t>AFSK</t>
    <phoneticPr fontId="4"/>
  </si>
  <si>
    <t>GMSK</t>
    <phoneticPr fontId="4"/>
  </si>
  <si>
    <t>CW</t>
    <phoneticPr fontId="4"/>
  </si>
  <si>
    <t>衛星アンテナ</t>
    <rPh sb="0" eb="2">
      <t>エイセイ</t>
    </rPh>
    <phoneticPr fontId="4"/>
  </si>
  <si>
    <t>モノポールアンテナ</t>
    <phoneticPr fontId="4"/>
  </si>
  <si>
    <t>モノポールアンテナ</t>
    <phoneticPr fontId="4"/>
  </si>
  <si>
    <t>地上局アンテナ</t>
    <rPh sb="0" eb="3">
      <t>チジョウキョク</t>
    </rPh>
    <phoneticPr fontId="4"/>
  </si>
  <si>
    <t>クロス八木アンテナ</t>
    <rPh sb="3" eb="5">
      <t>ヤギ</t>
    </rPh>
    <phoneticPr fontId="4"/>
  </si>
  <si>
    <t>軌道高度</t>
    <rPh sb="0" eb="2">
      <t>キドウ</t>
    </rPh>
    <rPh sb="2" eb="4">
      <t>コウド</t>
    </rPh>
    <phoneticPr fontId="4"/>
  </si>
  <si>
    <t>H[km]</t>
    <phoneticPr fontId="4"/>
  </si>
  <si>
    <t>H[km]</t>
    <phoneticPr fontId="4"/>
  </si>
  <si>
    <t>地球半径</t>
    <rPh sb="0" eb="2">
      <t>チキュウ</t>
    </rPh>
    <rPh sb="2" eb="4">
      <t>ハンケイ</t>
    </rPh>
    <phoneticPr fontId="4"/>
  </si>
  <si>
    <t>R[km]</t>
    <phoneticPr fontId="4"/>
  </si>
  <si>
    <t>R[km]</t>
    <phoneticPr fontId="4"/>
  </si>
  <si>
    <t>エレベーション角度</t>
    <rPh sb="7" eb="9">
      <t>カクド</t>
    </rPh>
    <phoneticPr fontId="4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</si>
  <si>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[deg]</t>
    </r>
    <phoneticPr fontId="4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</si>
  <si>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[deg]</t>
    </r>
    <phoneticPr fontId="4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</si>
  <si>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[rad]</t>
    </r>
    <phoneticPr fontId="4"/>
  </si>
  <si>
    <t>可視限界角度</t>
    <rPh sb="0" eb="2">
      <t>カシ</t>
    </rPh>
    <rPh sb="2" eb="4">
      <t>ゲンカイ</t>
    </rPh>
    <rPh sb="4" eb="6">
      <t>カクド</t>
    </rPh>
    <phoneticPr fontId="4"/>
  </si>
  <si>
    <t>θ[rad]</t>
    <phoneticPr fontId="4"/>
  </si>
  <si>
    <t>θ[deg]</t>
    <phoneticPr fontId="4"/>
  </si>
  <si>
    <t>最大伝播路長</t>
    <rPh sb="0" eb="2">
      <t>サイダイ</t>
    </rPh>
    <rPh sb="2" eb="3">
      <t>デン</t>
    </rPh>
    <rPh sb="3" eb="4">
      <t>バン</t>
    </rPh>
    <rPh sb="4" eb="5">
      <t>ロ</t>
    </rPh>
    <rPh sb="5" eb="6">
      <t>チョウ</t>
    </rPh>
    <phoneticPr fontId="4"/>
  </si>
  <si>
    <t>D[km]</t>
    <phoneticPr fontId="4"/>
  </si>
  <si>
    <t>電波の伝播速度</t>
    <rPh sb="0" eb="2">
      <t>デンパ</t>
    </rPh>
    <rPh sb="3" eb="4">
      <t>デン</t>
    </rPh>
    <rPh sb="4" eb="5">
      <t>バン</t>
    </rPh>
    <rPh sb="5" eb="7">
      <t>ソクド</t>
    </rPh>
    <phoneticPr fontId="4"/>
  </si>
  <si>
    <t>c[m]</t>
    <phoneticPr fontId="4"/>
  </si>
  <si>
    <t>c[m]</t>
    <phoneticPr fontId="4"/>
  </si>
  <si>
    <t>ボルツマン係数</t>
    <rPh sb="5" eb="7">
      <t>ケイスウ</t>
    </rPh>
    <phoneticPr fontId="4"/>
  </si>
  <si>
    <t>k[W/Hz･K]</t>
    <phoneticPr fontId="4"/>
  </si>
  <si>
    <t>k[W/Hz･K]</t>
    <phoneticPr fontId="4"/>
  </si>
  <si>
    <t>送信局</t>
    <rPh sb="0" eb="3">
      <t>ソウシンキョク</t>
    </rPh>
    <phoneticPr fontId="4"/>
  </si>
  <si>
    <t>地上局</t>
    <rPh sb="0" eb="2">
      <t>チジョウ</t>
    </rPh>
    <rPh sb="2" eb="3">
      <t>キョク</t>
    </rPh>
    <phoneticPr fontId="4"/>
  </si>
  <si>
    <t>送信周波数</t>
    <rPh sb="0" eb="2">
      <t>ソウシン</t>
    </rPh>
    <rPh sb="2" eb="5">
      <t>シュウハスウ</t>
    </rPh>
    <phoneticPr fontId="4"/>
  </si>
  <si>
    <t>f[MHz]</t>
    <phoneticPr fontId="4"/>
  </si>
  <si>
    <t>f[MHz]</t>
    <phoneticPr fontId="4"/>
  </si>
  <si>
    <t>送信機出力</t>
    <rPh sb="0" eb="3">
      <t>ソウシンキ</t>
    </rPh>
    <rPh sb="3" eb="5">
      <t>シュツリョク</t>
    </rPh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</si>
  <si>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[W]</t>
    </r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</si>
  <si>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[W]</t>
    </r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</si>
  <si>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[dBW]</t>
    </r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</si>
  <si>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[dBW]</t>
    </r>
    <phoneticPr fontId="4"/>
  </si>
  <si>
    <t>送信給電損失</t>
    <rPh sb="0" eb="2">
      <t>ソウシン</t>
    </rPh>
    <rPh sb="2" eb="4">
      <t>キュウデン</t>
    </rPh>
    <rPh sb="4" eb="6">
      <t>ソンシツ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</si>
  <si>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FTX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</si>
  <si>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FTX</t>
    </r>
    <r>
      <rPr>
        <sz val="10.5"/>
        <rFont val="ＭＳ Ｐゴシック"/>
        <family val="3"/>
        <charset val="128"/>
      </rPr>
      <t>[dB]</t>
    </r>
    <phoneticPr fontId="4"/>
  </si>
  <si>
    <t>送信アンテナ利得</t>
    <rPh sb="0" eb="2">
      <t>ソウシン</t>
    </rPh>
    <rPh sb="6" eb="8">
      <t>リトク</t>
    </rPh>
    <phoneticPr fontId="4"/>
  </si>
  <si>
    <r>
      <t>G</t>
    </r>
    <r>
      <rPr>
        <vertAlign val="subscript"/>
        <sz val="10.5"/>
        <rFont val="ＭＳ Ｐゴシック"/>
        <family val="3"/>
        <charset val="128"/>
      </rPr>
      <t>ATX</t>
    </r>
    <r>
      <rPr>
        <sz val="10.5"/>
        <rFont val="ＭＳ Ｐゴシック"/>
        <family val="3"/>
        <charset val="128"/>
      </rPr>
      <t>[dB]</t>
    </r>
    <phoneticPr fontId="4"/>
  </si>
  <si>
    <r>
      <t>G</t>
    </r>
    <r>
      <rPr>
        <vertAlign val="subscript"/>
        <sz val="10.5"/>
        <rFont val="ＭＳ Ｐゴシック"/>
        <family val="3"/>
        <charset val="128"/>
      </rPr>
      <t>ATX</t>
    </r>
    <r>
      <rPr>
        <sz val="10.5"/>
        <rFont val="ＭＳ Ｐゴシック"/>
        <family val="3"/>
        <charset val="128"/>
      </rPr>
      <t>[dB]</t>
    </r>
    <phoneticPr fontId="4"/>
  </si>
  <si>
    <t>実行放射電圧EIRP</t>
    <rPh sb="0" eb="2">
      <t>ジッコウ</t>
    </rPh>
    <rPh sb="2" eb="4">
      <t>ホウシャ</t>
    </rPh>
    <rPh sb="4" eb="6">
      <t>デンアツ</t>
    </rPh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</si>
  <si>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[dBW]</t>
    </r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</si>
  <si>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[dBW]</t>
    </r>
    <phoneticPr fontId="4"/>
  </si>
  <si>
    <t>送信アンテナポインティング損失</t>
    <rPh sb="0" eb="2">
      <t>ソウシン</t>
    </rPh>
    <rPh sb="13" eb="15">
      <t>ソンシツ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</si>
  <si>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APt</t>
    </r>
    <r>
      <rPr>
        <sz val="10.5"/>
        <rFont val="ＭＳ Ｐゴシック"/>
        <family val="3"/>
        <charset val="128"/>
      </rPr>
      <t>[dB]</t>
    </r>
    <phoneticPr fontId="4"/>
  </si>
  <si>
    <t>伝播特性</t>
    <rPh sb="0" eb="1">
      <t>デン</t>
    </rPh>
    <rPh sb="1" eb="2">
      <t>バン</t>
    </rPh>
    <rPh sb="2" eb="4">
      <t>トクセイ</t>
    </rPh>
    <phoneticPr fontId="4"/>
  </si>
  <si>
    <t>自由空間損失</t>
    <rPh sb="0" eb="2">
      <t>ジユウ</t>
    </rPh>
    <rPh sb="2" eb="4">
      <t>クウカン</t>
    </rPh>
    <rPh sb="4" eb="6">
      <t>ソンシツ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</si>
  <si>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4"/>
  </si>
  <si>
    <t>偏波損失</t>
    <rPh sb="0" eb="2">
      <t>ヘンパ</t>
    </rPh>
    <rPh sb="2" eb="4">
      <t>ソンシツ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</si>
  <si>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P</t>
    </r>
    <r>
      <rPr>
        <sz val="10.5"/>
        <rFont val="ＭＳ Ｐゴシック"/>
        <family val="3"/>
        <charset val="128"/>
      </rPr>
      <t>[dB]</t>
    </r>
    <phoneticPr fontId="4"/>
  </si>
  <si>
    <t>大気吸収損失</t>
  </si>
  <si>
    <r>
      <t>L</t>
    </r>
    <r>
      <rPr>
        <vertAlign val="subscript"/>
        <sz val="10.5"/>
        <rFont val="ＭＳ Ｐゴシック"/>
        <family val="3"/>
        <charset val="128"/>
      </rPr>
      <t>A</t>
    </r>
    <r>
      <rPr>
        <sz val="10.5"/>
        <rFont val="ＭＳ Ｐゴシック"/>
        <family val="3"/>
        <charset val="128"/>
      </rPr>
      <t>[dB]</t>
    </r>
    <phoneticPr fontId="4"/>
  </si>
  <si>
    <t>降雨損失</t>
    <rPh sb="0" eb="2">
      <t>コウウ</t>
    </rPh>
    <rPh sb="2" eb="4">
      <t>ソンシツ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</si>
  <si>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RA</t>
    </r>
    <r>
      <rPr>
        <sz val="10.5"/>
        <rFont val="ＭＳ Ｐゴシック"/>
        <family val="3"/>
        <charset val="128"/>
      </rPr>
      <t>[dB]</t>
    </r>
    <phoneticPr fontId="4"/>
  </si>
  <si>
    <t>各種損失</t>
    <rPh sb="0" eb="2">
      <t>カクシュ</t>
    </rPh>
    <rPh sb="2" eb="4">
      <t>ソンシツ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</si>
  <si>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V</t>
    </r>
    <r>
      <rPr>
        <sz val="10.5"/>
        <rFont val="ＭＳ Ｐゴシック"/>
        <family val="3"/>
        <charset val="128"/>
      </rPr>
      <t>[dB]</t>
    </r>
    <phoneticPr fontId="4"/>
  </si>
  <si>
    <t>伝播時損失合計</t>
    <rPh sb="0" eb="1">
      <t>デン</t>
    </rPh>
    <rPh sb="1" eb="2">
      <t>バン</t>
    </rPh>
    <rPh sb="2" eb="3">
      <t>ジ</t>
    </rPh>
    <rPh sb="3" eb="5">
      <t>ソンシツ</t>
    </rPh>
    <rPh sb="5" eb="7">
      <t>ゴウケイ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</si>
  <si>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pr</t>
    </r>
    <r>
      <rPr>
        <sz val="10.5"/>
        <rFont val="ＭＳ Ｐゴシック"/>
        <family val="3"/>
        <charset val="128"/>
      </rPr>
      <t>[dB]</t>
    </r>
    <phoneticPr fontId="4"/>
  </si>
  <si>
    <t>地上局</t>
    <rPh sb="0" eb="3">
      <t>チジョウキョク</t>
    </rPh>
    <phoneticPr fontId="4"/>
  </si>
  <si>
    <t>衛星</t>
    <rPh sb="0" eb="2">
      <t>エイセイ</t>
    </rPh>
    <phoneticPr fontId="4"/>
  </si>
  <si>
    <t>受信アンテナ</t>
    <rPh sb="0" eb="2">
      <t>ジュシン</t>
    </rPh>
    <phoneticPr fontId="4"/>
  </si>
  <si>
    <t>受信アンテナポインティング損失</t>
    <rPh sb="0" eb="2">
      <t>ジュシン</t>
    </rPh>
    <rPh sb="13" eb="15">
      <t>ソンシツ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</si>
  <si>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APr</t>
    </r>
    <r>
      <rPr>
        <sz val="10.5"/>
        <rFont val="ＭＳ Ｐゴシック"/>
        <family val="3"/>
        <charset val="128"/>
      </rPr>
      <t>[dB]</t>
    </r>
    <phoneticPr fontId="4"/>
  </si>
  <si>
    <t>受信アンテナ利得</t>
    <rPh sb="0" eb="2">
      <t>ジュシン</t>
    </rPh>
    <rPh sb="6" eb="8">
      <t>リトク</t>
    </rPh>
    <phoneticPr fontId="4"/>
  </si>
  <si>
    <r>
      <t>G</t>
    </r>
    <r>
      <rPr>
        <vertAlign val="subscript"/>
        <sz val="10.5"/>
        <rFont val="ＭＳ Ｐゴシック"/>
        <family val="3"/>
        <charset val="128"/>
      </rPr>
      <t>ARX</t>
    </r>
    <r>
      <rPr>
        <sz val="10.5"/>
        <rFont val="ＭＳ Ｐゴシック"/>
        <family val="3"/>
        <charset val="128"/>
      </rPr>
      <t>[dB]</t>
    </r>
    <phoneticPr fontId="4"/>
  </si>
  <si>
    <t>受信アンテナ利得※</t>
    <rPh sb="0" eb="2">
      <t>ジュシン</t>
    </rPh>
    <rPh sb="6" eb="8">
      <t>リトク</t>
    </rPh>
    <phoneticPr fontId="4"/>
  </si>
  <si>
    <t>受信給電損失</t>
    <rPh sb="0" eb="2">
      <t>ジュシン</t>
    </rPh>
    <rPh sb="2" eb="4">
      <t>キュウデン</t>
    </rPh>
    <rPh sb="4" eb="6">
      <t>ソンシツ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</si>
  <si>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FRX</t>
    </r>
    <r>
      <rPr>
        <sz val="10.5"/>
        <rFont val="ＭＳ Ｐゴシック"/>
        <family val="3"/>
        <charset val="128"/>
      </rPr>
      <t>[dB]</t>
    </r>
    <phoneticPr fontId="4"/>
  </si>
  <si>
    <t>給電損失</t>
    <rPh sb="0" eb="2">
      <t>キュウデン</t>
    </rPh>
    <rPh sb="2" eb="4">
      <t>ソンシツ</t>
    </rPh>
    <phoneticPr fontId="4"/>
  </si>
  <si>
    <t>L[-]</t>
    <phoneticPr fontId="4"/>
  </si>
  <si>
    <t>受信レベル</t>
    <rPh sb="0" eb="2">
      <t>ジュシン</t>
    </rPh>
    <phoneticPr fontId="4"/>
  </si>
  <si>
    <t>C[dBW]</t>
    <phoneticPr fontId="4"/>
  </si>
  <si>
    <t>アンテナ雑音温度</t>
    <rPh sb="4" eb="6">
      <t>ザツオン</t>
    </rPh>
    <rPh sb="6" eb="8">
      <t>オンド</t>
    </rPh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</si>
  <si>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A</t>
    </r>
    <r>
      <rPr>
        <sz val="10.5"/>
        <rFont val="ＭＳ Ｐゴシック"/>
        <family val="3"/>
        <charset val="128"/>
      </rPr>
      <t>[K]</t>
    </r>
    <phoneticPr fontId="4"/>
  </si>
  <si>
    <t>給電線雑音温度</t>
    <rPh sb="0" eb="1">
      <t>キュウ</t>
    </rPh>
    <rPh sb="1" eb="3">
      <t>デンセン</t>
    </rPh>
    <rPh sb="3" eb="5">
      <t>ザツオン</t>
    </rPh>
    <rPh sb="5" eb="7">
      <t>オンド</t>
    </rPh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</si>
  <si>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Ｆ</t>
    </r>
    <r>
      <rPr>
        <sz val="10.5"/>
        <rFont val="ＭＳ Ｐゴシック"/>
        <family val="3"/>
        <charset val="128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</si>
  <si>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Ｆ</t>
    </r>
    <r>
      <rPr>
        <sz val="10.5"/>
        <rFont val="ＭＳ Ｐゴシック"/>
        <family val="3"/>
        <charset val="128"/>
      </rPr>
      <t>[K]</t>
    </r>
    <phoneticPr fontId="4"/>
  </si>
  <si>
    <t>受信機雑音温度</t>
    <rPh sb="0" eb="3">
      <t>ジュシンキ</t>
    </rPh>
    <rPh sb="3" eb="5">
      <t>ザツオン</t>
    </rPh>
    <rPh sb="5" eb="7">
      <t>オンド</t>
    </rPh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</si>
  <si>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[K]</t>
    </r>
    <phoneticPr fontId="4"/>
  </si>
  <si>
    <t>受信機周囲温度</t>
    <rPh sb="0" eb="3">
      <t>ジュシンキ</t>
    </rPh>
    <rPh sb="3" eb="5">
      <t>シュウイ</t>
    </rPh>
    <rPh sb="5" eb="7">
      <t>オンド</t>
    </rPh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</si>
  <si>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</si>
  <si>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[K]</t>
    </r>
    <phoneticPr fontId="4"/>
  </si>
  <si>
    <t>雑音指数</t>
    <rPh sb="0" eb="2">
      <t>ザツオン</t>
    </rPh>
    <rPh sb="2" eb="4">
      <t>シスウ</t>
    </rPh>
    <phoneticPr fontId="4"/>
  </si>
  <si>
    <t>nf[-]</t>
    <phoneticPr fontId="4"/>
  </si>
  <si>
    <t>NF[dB]</t>
    <phoneticPr fontId="4"/>
  </si>
  <si>
    <t>システム雑音温度</t>
    <rPh sb="4" eb="6">
      <t>ザツオン</t>
    </rPh>
    <rPh sb="6" eb="8">
      <t>オンド</t>
    </rPh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</si>
  <si>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S</t>
    </r>
    <r>
      <rPr>
        <sz val="10.5"/>
        <rFont val="ＭＳ Ｐゴシック"/>
        <family val="3"/>
        <charset val="128"/>
      </rPr>
      <t>[K]</t>
    </r>
    <phoneticPr fontId="4"/>
  </si>
  <si>
    <t>地表温度</t>
    <rPh sb="0" eb="2">
      <t>チヒョウ</t>
    </rPh>
    <rPh sb="2" eb="4">
      <t>オンド</t>
    </rPh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</si>
  <si>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[K]</t>
    </r>
    <phoneticPr fontId="4"/>
  </si>
  <si>
    <t>平均温度</t>
    <rPh sb="0" eb="2">
      <t>ヘイキン</t>
    </rPh>
    <rPh sb="2" eb="4">
      <t>オンド</t>
    </rPh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</si>
  <si>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m</t>
    </r>
    <r>
      <rPr>
        <sz val="10.5"/>
        <rFont val="ＭＳ Ｐゴシック"/>
        <family val="3"/>
        <charset val="128"/>
      </rPr>
      <t>[K]</t>
    </r>
    <phoneticPr fontId="4"/>
  </si>
  <si>
    <t>天空雑音温度増加分</t>
    <rPh sb="0" eb="2">
      <t>テンクウ</t>
    </rPh>
    <rPh sb="2" eb="4">
      <t>ザツオン</t>
    </rPh>
    <rPh sb="4" eb="6">
      <t>オンド</t>
    </rPh>
    <rPh sb="6" eb="9">
      <t>ゾウカブン</t>
    </rPh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</si>
  <si>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SKY</t>
    </r>
    <r>
      <rPr>
        <sz val="10.5"/>
        <rFont val="ＭＳ Ｐゴシック"/>
        <family val="3"/>
        <charset val="128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</si>
  <si>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SKY</t>
    </r>
    <r>
      <rPr>
        <sz val="10.5"/>
        <rFont val="ＭＳ Ｐゴシック"/>
        <family val="3"/>
        <charset val="128"/>
      </rPr>
      <t>[K]</t>
    </r>
    <phoneticPr fontId="4"/>
  </si>
  <si>
    <t>最大信号通過バンド幅</t>
    <rPh sb="0" eb="2">
      <t>サイダイ</t>
    </rPh>
    <rPh sb="2" eb="4">
      <t>シンゴウ</t>
    </rPh>
    <rPh sb="4" eb="6">
      <t>ツウカ</t>
    </rPh>
    <rPh sb="9" eb="10">
      <t>ハバ</t>
    </rPh>
    <phoneticPr fontId="4"/>
  </si>
  <si>
    <t>B[kHz]</t>
    <phoneticPr fontId="4"/>
  </si>
  <si>
    <t>雑音電力</t>
    <rPh sb="0" eb="2">
      <t>ザツオン</t>
    </rPh>
    <rPh sb="2" eb="4">
      <t>デンリョク</t>
    </rPh>
    <phoneticPr fontId="4"/>
  </si>
  <si>
    <t>N[W]</t>
    <phoneticPr fontId="4"/>
  </si>
  <si>
    <t>N[dB]</t>
    <phoneticPr fontId="4"/>
  </si>
  <si>
    <t>雑音電力密度</t>
    <rPh sb="0" eb="2">
      <t>ザツオン</t>
    </rPh>
    <rPh sb="2" eb="4">
      <t>デンリョク</t>
    </rPh>
    <rPh sb="4" eb="6">
      <t>ミツド</t>
    </rPh>
    <phoneticPr fontId="4"/>
  </si>
  <si>
    <r>
      <t>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4"/>
  </si>
  <si>
    <t>受信ゲイン</t>
    <rPh sb="0" eb="2">
      <t>ジュシン</t>
    </rPh>
    <phoneticPr fontId="4"/>
  </si>
  <si>
    <t>G[dB]</t>
    <phoneticPr fontId="4"/>
  </si>
  <si>
    <t>G[dB]</t>
    <phoneticPr fontId="4"/>
  </si>
  <si>
    <t>G[dB]</t>
    <phoneticPr fontId="4"/>
  </si>
  <si>
    <t>G[dB]</t>
    <phoneticPr fontId="4"/>
  </si>
  <si>
    <t>受信G/T</t>
    <rPh sb="0" eb="2">
      <t>ジュシン</t>
    </rPh>
    <phoneticPr fontId="4"/>
  </si>
  <si>
    <t>G/T[dB/K]</t>
    <phoneticPr fontId="4"/>
  </si>
  <si>
    <t>G/T[dB/K]</t>
    <phoneticPr fontId="4"/>
  </si>
  <si>
    <t>G/T[dB/K]</t>
    <phoneticPr fontId="4"/>
  </si>
  <si>
    <t>G/T[dB/K]</t>
    <phoneticPr fontId="4"/>
  </si>
  <si>
    <t>G/T[dB/K]</t>
    <phoneticPr fontId="4"/>
  </si>
  <si>
    <t>復調損失</t>
    <rPh sb="0" eb="2">
      <t>フクチョウ</t>
    </rPh>
    <rPh sb="2" eb="4">
      <t>ソンシツ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</si>
  <si>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</si>
  <si>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4"/>
  </si>
  <si>
    <t>地上局内伝送損失</t>
    <rPh sb="0" eb="2">
      <t>チジョウ</t>
    </rPh>
    <rPh sb="2" eb="4">
      <t>キョクナイ</t>
    </rPh>
    <rPh sb="4" eb="6">
      <t>デンソウ</t>
    </rPh>
    <rPh sb="6" eb="8">
      <t>ソンシツ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</si>
  <si>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</si>
  <si>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[dB]</t>
    </r>
    <phoneticPr fontId="4"/>
  </si>
  <si>
    <t>地上局処理時損失</t>
    <rPh sb="0" eb="3">
      <t>チジョウキョク</t>
    </rPh>
    <rPh sb="3" eb="5">
      <t>ショリ</t>
    </rPh>
    <rPh sb="5" eb="6">
      <t>ジ</t>
    </rPh>
    <rPh sb="6" eb="8">
      <t>ソンシツ</t>
    </rPh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</si>
  <si>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</si>
  <si>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</si>
  <si>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4"/>
  </si>
  <si>
    <t>ビットレート</t>
    <phoneticPr fontId="4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</si>
  <si>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[bps]</t>
    </r>
    <phoneticPr fontId="4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</si>
  <si>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[bps]</t>
    </r>
    <phoneticPr fontId="4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</si>
  <si>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[bps]</t>
    </r>
    <phoneticPr fontId="4"/>
  </si>
  <si>
    <t>ビットレート</t>
    <phoneticPr fontId="4"/>
  </si>
  <si>
    <t>ビットレート</t>
    <phoneticPr fontId="4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</si>
  <si>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[dBHz]</t>
    </r>
    <phoneticPr fontId="4"/>
  </si>
  <si>
    <t>ビット誤り率</t>
    <rPh sb="3" eb="4">
      <t>アヤマ</t>
    </rPh>
    <rPh sb="5" eb="6">
      <t>リツ</t>
    </rPh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</si>
  <si>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b</t>
    </r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</si>
  <si>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b</t>
    </r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</si>
  <si>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b</t>
    </r>
    <phoneticPr fontId="4"/>
  </si>
  <si>
    <r>
      <t>受信C/N</t>
    </r>
    <r>
      <rPr>
        <vertAlign val="subscript"/>
        <sz val="10.5"/>
        <rFont val="ＭＳ Ｐゴシック"/>
        <family val="3"/>
        <charset val="128"/>
      </rPr>
      <t xml:space="preserve">0 </t>
    </r>
    <r>
      <rPr>
        <sz val="10.5"/>
        <rFont val="ＭＳ Ｐゴシック"/>
        <family val="3"/>
        <charset val="128"/>
      </rPr>
      <t>（受信電力/雑音電力）</t>
    </r>
    <rPh sb="0" eb="2">
      <t>ジュシン</t>
    </rPh>
    <rPh sb="8" eb="10">
      <t>ジュシン</t>
    </rPh>
    <rPh sb="10" eb="12">
      <t>デンリョク</t>
    </rPh>
    <rPh sb="13" eb="15">
      <t>ザツオン</t>
    </rPh>
    <rPh sb="15" eb="17">
      <t>デンリョク</t>
    </rPh>
    <phoneticPr fontId="4"/>
  </si>
  <si>
    <r>
      <t>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4"/>
  </si>
  <si>
    <r>
      <t>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4"/>
  </si>
  <si>
    <r>
      <t>要求E</t>
    </r>
    <r>
      <rPr>
        <vertAlign val="subscript"/>
        <sz val="10.5"/>
        <rFont val="ＭＳ Ｐゴシック"/>
        <family val="3"/>
        <charset val="128"/>
      </rPr>
      <t>b</t>
    </r>
    <r>
      <rPr>
        <sz val="10.5"/>
        <rFont val="ＭＳ Ｐゴシック"/>
        <family val="3"/>
        <charset val="128"/>
      </rPr>
      <t>/N</t>
    </r>
    <r>
      <rPr>
        <vertAlign val="subscript"/>
        <sz val="10.5"/>
        <rFont val="ＭＳ Ｐゴシック"/>
        <family val="3"/>
        <charset val="128"/>
      </rPr>
      <t>0</t>
    </r>
    <rPh sb="0" eb="2">
      <t>ヨウキュウ</t>
    </rPh>
    <phoneticPr fontId="4"/>
  </si>
  <si>
    <r>
      <t>(E</t>
    </r>
    <r>
      <rPr>
        <vertAlign val="subscript"/>
        <sz val="10.5"/>
        <rFont val="ＭＳ Ｐゴシック"/>
        <family val="3"/>
        <charset val="128"/>
      </rPr>
      <t>b</t>
    </r>
    <r>
      <rPr>
        <sz val="10.5"/>
        <rFont val="ＭＳ Ｐゴシック"/>
        <family val="3"/>
        <charset val="128"/>
      </rPr>
      <t>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4"/>
  </si>
  <si>
    <r>
      <t>要求C/N</t>
    </r>
    <r>
      <rPr>
        <vertAlign val="subscript"/>
        <sz val="10.5"/>
        <rFont val="ＭＳ Ｐゴシック"/>
        <family val="3"/>
        <charset val="128"/>
      </rPr>
      <t>0</t>
    </r>
    <rPh sb="0" eb="2">
      <t>ヨウキュウ</t>
    </rPh>
    <phoneticPr fontId="4"/>
  </si>
  <si>
    <r>
      <t>(C/N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4"/>
  </si>
  <si>
    <r>
      <t>(C/N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4"/>
  </si>
  <si>
    <r>
      <t>(C/N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4"/>
  </si>
  <si>
    <t>回線マージン</t>
    <rPh sb="0" eb="2">
      <t>カイセン</t>
    </rPh>
    <phoneticPr fontId="4"/>
  </si>
  <si>
    <t>M[dB]</t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</si>
  <si>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</si>
  <si>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</si>
  <si>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[dB]</t>
    </r>
    <phoneticPr fontId="4"/>
  </si>
  <si>
    <t>ビットレート</t>
    <phoneticPr fontId="4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</si>
  <si>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[bps]</t>
    </r>
    <phoneticPr fontId="4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</si>
  <si>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[bps]</t>
    </r>
    <phoneticPr fontId="4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</si>
  <si>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[dBHz]</t>
    </r>
    <phoneticPr fontId="4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</si>
  <si>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[dBHz]</t>
    </r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</si>
  <si>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b</t>
    </r>
    <phoneticPr fontId="4"/>
  </si>
  <si>
    <r>
      <t>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4"/>
  </si>
  <si>
    <r>
      <t>(E</t>
    </r>
    <r>
      <rPr>
        <vertAlign val="subscript"/>
        <sz val="10.5"/>
        <rFont val="ＭＳ Ｐゴシック"/>
        <family val="3"/>
        <charset val="128"/>
      </rPr>
      <t>b</t>
    </r>
    <r>
      <rPr>
        <sz val="10.5"/>
        <rFont val="ＭＳ Ｐゴシック"/>
        <family val="3"/>
        <charset val="128"/>
      </rPr>
      <t>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4"/>
  </si>
  <si>
    <r>
      <t>(C/N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4"/>
  </si>
  <si>
    <t>M[dB]</t>
    <phoneticPr fontId="4"/>
  </si>
  <si>
    <t>M[dB]</t>
    <phoneticPr fontId="4"/>
  </si>
  <si>
    <t>AFSK</t>
    <phoneticPr fontId="4"/>
  </si>
  <si>
    <t>FSK(F1D）</t>
    <phoneticPr fontId="4"/>
  </si>
  <si>
    <t>モノポールアンテナ</t>
    <phoneticPr fontId="4"/>
  </si>
  <si>
    <t>H[km]</t>
    <phoneticPr fontId="4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</si>
  <si>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[deg]</t>
    </r>
    <phoneticPr fontId="4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</si>
  <si>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[rad]</t>
    </r>
    <phoneticPr fontId="4"/>
  </si>
  <si>
    <t>θ[deg]</t>
    <phoneticPr fontId="4"/>
  </si>
  <si>
    <t>k[W/Hz･K]</t>
    <phoneticPr fontId="4"/>
  </si>
  <si>
    <t>f[MHz]</t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</si>
  <si>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[W]</t>
    </r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</si>
  <si>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[dBW]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</si>
  <si>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</si>
  <si>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A</t>
    </r>
    <r>
      <rPr>
        <sz val="10.5"/>
        <rFont val="ＭＳ Ｐゴシック"/>
        <family val="3"/>
        <charset val="128"/>
      </rPr>
      <t>[dB]</t>
    </r>
    <phoneticPr fontId="4"/>
  </si>
  <si>
    <r>
      <t>G</t>
    </r>
    <r>
      <rPr>
        <vertAlign val="subscript"/>
        <sz val="10.5"/>
        <rFont val="ＭＳ Ｐゴシック"/>
        <family val="3"/>
        <charset val="128"/>
      </rPr>
      <t>ARX</t>
    </r>
    <r>
      <rPr>
        <sz val="10.5"/>
        <rFont val="ＭＳ Ｐゴシック"/>
        <family val="3"/>
        <charset val="128"/>
      </rPr>
      <t>[dB]</t>
    </r>
    <phoneticPr fontId="4"/>
  </si>
  <si>
    <t>L[-]</t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</si>
  <si>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Ｆ</t>
    </r>
    <r>
      <rPr>
        <sz val="10.5"/>
        <rFont val="ＭＳ Ｐゴシック"/>
        <family val="3"/>
        <charset val="128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</si>
  <si>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</si>
  <si>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[K]</t>
    </r>
    <phoneticPr fontId="4"/>
  </si>
  <si>
    <t>nf[-]</t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</si>
  <si>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[K]</t>
    </r>
    <phoneticPr fontId="4"/>
  </si>
  <si>
    <t>B[kHz]</t>
    <phoneticPr fontId="4"/>
  </si>
  <si>
    <t>N[dBW]</t>
    <phoneticPr fontId="4"/>
  </si>
  <si>
    <t>G[dB]</t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</si>
  <si>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D</t>
    </r>
    <r>
      <rPr>
        <sz val="10.5"/>
        <rFont val="ＭＳ Ｐゴシック"/>
        <family val="3"/>
        <charset val="128"/>
      </rPr>
      <t>[dB]</t>
    </r>
    <phoneticPr fontId="4"/>
  </si>
  <si>
    <t>ビットレート</t>
    <phoneticPr fontId="4"/>
  </si>
  <si>
    <r>
      <t>(C/N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)</t>
    </r>
    <r>
      <rPr>
        <vertAlign val="subscript"/>
        <sz val="10.5"/>
        <rFont val="ＭＳ Ｐゴシック"/>
        <family val="3"/>
        <charset val="128"/>
      </rPr>
      <t>req</t>
    </r>
    <r>
      <rPr>
        <sz val="10.5"/>
        <rFont val="ＭＳ Ｐゴシック"/>
        <family val="3"/>
        <charset val="128"/>
      </rPr>
      <t>[dB]</t>
    </r>
    <phoneticPr fontId="4"/>
  </si>
  <si>
    <t>M[dB]</t>
    <phoneticPr fontId="4"/>
  </si>
  <si>
    <t>FSK(F1D）</t>
    <phoneticPr fontId="4"/>
  </si>
  <si>
    <t>R[km]</t>
    <phoneticPr fontId="4"/>
  </si>
  <si>
    <t>R[km]</t>
    <phoneticPr fontId="4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</si>
  <si>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[rad]</t>
    </r>
    <phoneticPr fontId="4"/>
  </si>
  <si>
    <r>
      <t>θ</t>
    </r>
    <r>
      <rPr>
        <vertAlign val="subscript"/>
        <sz val="10.5"/>
        <rFont val="ＭＳ Ｐゴシック"/>
        <family val="3"/>
        <charset val="128"/>
      </rPr>
      <t>EL</t>
    </r>
    <r>
      <rPr>
        <sz val="10.5"/>
        <rFont val="ＭＳ Ｐゴシック"/>
        <family val="3"/>
        <charset val="128"/>
      </rPr>
      <t>[rad]</t>
    </r>
    <phoneticPr fontId="4"/>
  </si>
  <si>
    <t>θ[rad]</t>
    <phoneticPr fontId="4"/>
  </si>
  <si>
    <t>D[km]</t>
    <phoneticPr fontId="4"/>
  </si>
  <si>
    <t>c[m]</t>
    <phoneticPr fontId="4"/>
  </si>
  <si>
    <t>c[m]</t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</si>
  <si>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[dBW]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</si>
  <si>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FTX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</si>
  <si>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FTX</t>
    </r>
    <r>
      <rPr>
        <sz val="10.5"/>
        <rFont val="ＭＳ Ｐゴシック"/>
        <family val="3"/>
        <charset val="128"/>
      </rPr>
      <t>[dB]</t>
    </r>
    <phoneticPr fontId="4"/>
  </si>
  <si>
    <r>
      <t>G</t>
    </r>
    <r>
      <rPr>
        <vertAlign val="subscript"/>
        <sz val="10.5"/>
        <rFont val="ＭＳ Ｐゴシック"/>
        <family val="3"/>
        <charset val="128"/>
      </rPr>
      <t>ATX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</si>
  <si>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APt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</si>
  <si>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P</t>
    </r>
    <r>
      <rPr>
        <sz val="10.5"/>
        <rFont val="ＭＳ Ｐゴシック"/>
        <family val="3"/>
        <charset val="128"/>
      </rPr>
      <t>[dB]</t>
    </r>
    <phoneticPr fontId="4"/>
  </si>
  <si>
    <t>大気吸収損失</t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</si>
  <si>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RA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</si>
  <si>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V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</si>
  <si>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V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</si>
  <si>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pr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</si>
  <si>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pr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</si>
  <si>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APr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</si>
  <si>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APr</t>
    </r>
    <r>
      <rPr>
        <sz val="10.5"/>
        <rFont val="ＭＳ Ｐゴシック"/>
        <family val="3"/>
        <charset val="128"/>
      </rPr>
      <t>[dB]</t>
    </r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</si>
  <si>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FRX</t>
    </r>
    <r>
      <rPr>
        <sz val="10.5"/>
        <rFont val="ＭＳ Ｐゴシック"/>
        <family val="3"/>
        <charset val="128"/>
      </rPr>
      <t>[dB]</t>
    </r>
    <phoneticPr fontId="4"/>
  </si>
  <si>
    <t>C[dBW]</t>
    <phoneticPr fontId="4"/>
  </si>
  <si>
    <t>C[dBW]</t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</si>
  <si>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A</t>
    </r>
    <r>
      <rPr>
        <sz val="10.5"/>
        <rFont val="ＭＳ Ｐゴシック"/>
        <family val="3"/>
        <charset val="128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</si>
  <si>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A</t>
    </r>
    <r>
      <rPr>
        <sz val="10.5"/>
        <rFont val="ＭＳ Ｐゴシック"/>
        <family val="3"/>
        <charset val="128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</si>
  <si>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</si>
  <si>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E</t>
    </r>
    <r>
      <rPr>
        <sz val="10.5"/>
        <rFont val="ＭＳ Ｐゴシック"/>
        <family val="3"/>
        <charset val="128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</si>
  <si>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[K]</t>
    </r>
    <phoneticPr fontId="4"/>
  </si>
  <si>
    <t>nf[-]</t>
    <phoneticPr fontId="4"/>
  </si>
  <si>
    <t>NF[dB]</t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</si>
  <si>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S</t>
    </r>
    <r>
      <rPr>
        <sz val="10.5"/>
        <rFont val="ＭＳ Ｐゴシック"/>
        <family val="3"/>
        <charset val="128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</si>
  <si>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</si>
  <si>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m</t>
    </r>
    <r>
      <rPr>
        <sz val="10.5"/>
        <rFont val="ＭＳ Ｐゴシック"/>
        <family val="3"/>
        <charset val="128"/>
      </rPr>
      <t>[K]</t>
    </r>
    <phoneticPr fontId="4"/>
  </si>
  <si>
    <t>B[kHz]</t>
    <phoneticPr fontId="4"/>
  </si>
  <si>
    <t>N[W]</t>
    <phoneticPr fontId="4"/>
  </si>
  <si>
    <r>
      <t>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[dBW]</t>
    </r>
    <phoneticPr fontId="4"/>
  </si>
  <si>
    <t>西無線送信機</t>
    <rPh sb="0" eb="1">
      <t>ニシ</t>
    </rPh>
    <rPh sb="1" eb="3">
      <t>ムセン</t>
    </rPh>
    <rPh sb="3" eb="6">
      <t>ソウシンキ</t>
    </rPh>
    <phoneticPr fontId="2"/>
  </si>
  <si>
    <t>トランスポンダ</t>
    <phoneticPr fontId="2"/>
  </si>
  <si>
    <t>QPSK Transmitter(QPSK/38400bps)</t>
    <phoneticPr fontId="4"/>
  </si>
  <si>
    <t>π/4シフトQPSK（G1D)</t>
    <phoneticPr fontId="4"/>
  </si>
  <si>
    <t>GMSK（F１D)</t>
    <phoneticPr fontId="4"/>
  </si>
  <si>
    <t>ボーレート</t>
    <phoneticPr fontId="4"/>
  </si>
  <si>
    <t>QPSK送信機</t>
    <rPh sb="4" eb="7">
      <t>ソウシンキ</t>
    </rPh>
    <phoneticPr fontId="2"/>
  </si>
  <si>
    <r>
      <t>L</t>
    </r>
    <r>
      <rPr>
        <vertAlign val="subscript"/>
        <sz val="10.5"/>
        <rFont val="ＭＳ Ｐゴシック"/>
        <family val="3"/>
        <charset val="128"/>
      </rPr>
      <t>RA</t>
    </r>
    <r>
      <rPr>
        <sz val="10.5"/>
        <rFont val="ＭＳ Ｐゴシック"/>
        <family val="3"/>
        <charset val="128"/>
      </rPr>
      <t>[dB]</t>
    </r>
    <phoneticPr fontId="4"/>
  </si>
  <si>
    <t>C[dB]</t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</si>
  <si>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S</t>
    </r>
    <r>
      <rPr>
        <sz val="10.5"/>
        <rFont val="ＭＳ Ｐゴシック"/>
        <family val="3"/>
        <charset val="128"/>
      </rPr>
      <t>[K]</t>
    </r>
    <phoneticPr fontId="4"/>
  </si>
  <si>
    <t>N[W]</t>
    <phoneticPr fontId="4"/>
  </si>
  <si>
    <t>N[dB]</t>
    <phoneticPr fontId="4"/>
  </si>
  <si>
    <r>
      <t>L</t>
    </r>
    <r>
      <rPr>
        <vertAlign val="subscript"/>
        <sz val="10.5"/>
        <rFont val="ＭＳ Ｐゴシック"/>
        <family val="3"/>
        <charset val="128"/>
      </rPr>
      <t>G</t>
    </r>
    <r>
      <rPr>
        <sz val="10.5"/>
        <rFont val="ＭＳ Ｐゴシック"/>
        <family val="3"/>
        <charset val="128"/>
      </rPr>
      <t>[dB]</t>
    </r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</si>
  <si>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TX</t>
    </r>
    <r>
      <rPr>
        <sz val="10.5"/>
        <rFont val="ＭＳ Ｐゴシック"/>
        <family val="3"/>
        <charset val="128"/>
      </rPr>
      <t>[dBW]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</si>
  <si>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SKY</t>
    </r>
    <r>
      <rPr>
        <sz val="10.5"/>
        <rFont val="ＭＳ Ｐゴシック"/>
        <family val="3"/>
        <charset val="128"/>
      </rPr>
      <t>[K]</t>
    </r>
    <phoneticPr fontId="4"/>
  </si>
  <si>
    <t>ICの感度</t>
    <rPh sb="3" eb="5">
      <t>カンド</t>
    </rPh>
    <phoneticPr fontId="4"/>
  </si>
  <si>
    <t>必要C/N</t>
    <rPh sb="0" eb="2">
      <t>ヒツヨウ</t>
    </rPh>
    <phoneticPr fontId="4"/>
  </si>
  <si>
    <t>FSK（F1D)</t>
    <phoneticPr fontId="4"/>
  </si>
  <si>
    <t>c[m]</t>
    <phoneticPr fontId="4"/>
  </si>
  <si>
    <t>モノポールアンテナ</t>
    <phoneticPr fontId="4"/>
  </si>
  <si>
    <t>nf[-]</t>
    <phoneticPr fontId="4"/>
  </si>
  <si>
    <r>
      <t>N</t>
    </r>
    <r>
      <rPr>
        <vertAlign val="subscript"/>
        <sz val="10.5"/>
        <rFont val="ＭＳ Ｐゴシック"/>
        <family val="3"/>
        <charset val="128"/>
      </rPr>
      <t>0</t>
    </r>
    <r>
      <rPr>
        <sz val="10.5"/>
        <rFont val="ＭＳ Ｐゴシック"/>
        <family val="3"/>
        <charset val="128"/>
      </rPr>
      <t>[dB]</t>
    </r>
    <phoneticPr fontId="4"/>
  </si>
  <si>
    <t>G/T[dB/K]</t>
    <phoneticPr fontId="4"/>
  </si>
  <si>
    <r>
      <t>B</t>
    </r>
    <r>
      <rPr>
        <vertAlign val="subscript"/>
        <sz val="10.5"/>
        <rFont val="ＭＳ Ｐゴシック"/>
        <family val="3"/>
        <charset val="128"/>
      </rPr>
      <t>ps</t>
    </r>
    <r>
      <rPr>
        <sz val="10.5"/>
        <rFont val="ＭＳ Ｐゴシック"/>
        <family val="3"/>
        <charset val="128"/>
      </rPr>
      <t>[dBHz]</t>
    </r>
    <phoneticPr fontId="4"/>
  </si>
  <si>
    <r>
      <t>P</t>
    </r>
    <r>
      <rPr>
        <vertAlign val="subscript"/>
        <sz val="10.5"/>
        <rFont val="ＭＳ Ｐゴシック"/>
        <family val="3"/>
        <charset val="128"/>
      </rPr>
      <t>b</t>
    </r>
    <phoneticPr fontId="4"/>
  </si>
  <si>
    <t>BW=12.5KHz</t>
    <phoneticPr fontId="4"/>
  </si>
  <si>
    <t>回線設計表　英語</t>
    <rPh sb="0" eb="2">
      <t>カイセン</t>
    </rPh>
    <rPh sb="2" eb="4">
      <t>セッケイ</t>
    </rPh>
    <rPh sb="4" eb="5">
      <t>ヒョウ</t>
    </rPh>
    <rPh sb="6" eb="8">
      <t>エイゴ</t>
    </rPh>
    <phoneticPr fontId="2"/>
  </si>
  <si>
    <t>Modulation Method</t>
    <phoneticPr fontId="4"/>
  </si>
  <si>
    <t>Satellite Antenna</t>
    <phoneticPr fontId="4"/>
  </si>
  <si>
    <t>Orbit Altitude</t>
    <phoneticPr fontId="4"/>
  </si>
  <si>
    <t>Earth Radius</t>
    <phoneticPr fontId="4"/>
  </si>
  <si>
    <t>E.levation Angle</t>
    <phoneticPr fontId="4"/>
  </si>
  <si>
    <t>Visible Limit Angle</t>
    <phoneticPr fontId="4"/>
  </si>
  <si>
    <t>Maximun Transmission Distance</t>
  </si>
  <si>
    <t>Maximun Transmission Speed</t>
    <phoneticPr fontId="4"/>
  </si>
  <si>
    <t>Boltzmann Constant</t>
    <phoneticPr fontId="4"/>
  </si>
  <si>
    <t>Transmission Frequency</t>
    <phoneticPr fontId="4"/>
  </si>
  <si>
    <t>Transmitter Power</t>
    <phoneticPr fontId="4"/>
  </si>
  <si>
    <t>Transmitter Feeding Power Loss</t>
    <phoneticPr fontId="4"/>
  </si>
  <si>
    <t>Transmission Antenna Gain</t>
    <phoneticPr fontId="4"/>
  </si>
  <si>
    <t>Effective Isotropically Radiated Power</t>
    <phoneticPr fontId="4"/>
  </si>
  <si>
    <t>Transmission Antenna Pointing Loss</t>
    <phoneticPr fontId="4"/>
  </si>
  <si>
    <t>Free Space Loss</t>
    <phoneticPr fontId="4"/>
  </si>
  <si>
    <t>Polarized Wave Loss</t>
    <phoneticPr fontId="4"/>
  </si>
  <si>
    <t>Atmospheric Absorption Loss</t>
    <phoneticPr fontId="4"/>
  </si>
  <si>
    <t>Rain Loss</t>
    <phoneticPr fontId="4"/>
  </si>
  <si>
    <t>Various Loss</t>
    <phoneticPr fontId="4"/>
  </si>
  <si>
    <t>Total Transmission Loss</t>
    <phoneticPr fontId="4"/>
  </si>
  <si>
    <t>Ground Station Antenna</t>
    <phoneticPr fontId="4"/>
  </si>
  <si>
    <t>ReceivedAntenna Pointing Loss</t>
    <phoneticPr fontId="4"/>
  </si>
  <si>
    <t>Received Antenna Gain</t>
    <phoneticPr fontId="4"/>
  </si>
  <si>
    <t>Received Feeding Power Loss</t>
    <phoneticPr fontId="4"/>
  </si>
  <si>
    <t>Received Signal Power</t>
    <phoneticPr fontId="4"/>
  </si>
  <si>
    <t>Antenna Noise Temperature</t>
    <phoneticPr fontId="4"/>
  </si>
  <si>
    <t>Feeding Power Line Noise Temperature</t>
    <phoneticPr fontId="4"/>
  </si>
  <si>
    <t>Receiver Noise Temperature</t>
    <phoneticPr fontId="4"/>
  </si>
  <si>
    <t>Ground Station Temperature</t>
    <phoneticPr fontId="4"/>
  </si>
  <si>
    <t>Noise Factor</t>
    <phoneticPr fontId="4"/>
  </si>
  <si>
    <t>Ground Station System Noise Temperature</t>
    <phoneticPr fontId="4"/>
  </si>
  <si>
    <t>Ground Temperature</t>
    <phoneticPr fontId="4"/>
  </si>
  <si>
    <t>Average Temperature</t>
    <phoneticPr fontId="4"/>
  </si>
  <si>
    <t>Sky Noise Temperature Increase</t>
    <phoneticPr fontId="4"/>
  </si>
  <si>
    <t>Maximun Signal Pass Bandwidth</t>
    <phoneticPr fontId="4"/>
  </si>
  <si>
    <t>Noise Power</t>
    <phoneticPr fontId="4"/>
  </si>
  <si>
    <t>Noise Power density</t>
    <phoneticPr fontId="4"/>
  </si>
  <si>
    <t>Receiving Gain</t>
    <phoneticPr fontId="4"/>
  </si>
  <si>
    <t>Receive G/T</t>
    <phoneticPr fontId="4"/>
  </si>
  <si>
    <t>Demodulation Loss</t>
    <phoneticPr fontId="4"/>
  </si>
  <si>
    <t>Internal Ground Station Transmission Loss</t>
  </si>
  <si>
    <t>Ground Station Processing Loss</t>
    <phoneticPr fontId="4"/>
  </si>
  <si>
    <t>Bit Rate</t>
    <phoneticPr fontId="4"/>
  </si>
  <si>
    <t>Bit Error Rate</t>
    <phoneticPr fontId="4"/>
  </si>
  <si>
    <r>
      <t>Receive C/N</t>
    </r>
    <r>
      <rPr>
        <vertAlign val="subscript"/>
        <sz val="10"/>
        <rFont val="Arial"/>
        <family val="2"/>
      </rPr>
      <t>0 (</t>
    </r>
    <r>
      <rPr>
        <sz val="10"/>
        <rFont val="Arial"/>
        <family val="2"/>
      </rPr>
      <t>Received Power/Noise Power)</t>
    </r>
    <phoneticPr fontId="4"/>
  </si>
  <si>
    <r>
      <t>Request E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/N</t>
    </r>
    <r>
      <rPr>
        <vertAlign val="subscript"/>
        <sz val="10"/>
        <rFont val="Arial"/>
        <family val="2"/>
      </rPr>
      <t>0</t>
    </r>
    <phoneticPr fontId="4"/>
  </si>
  <si>
    <r>
      <t>Request C/N</t>
    </r>
    <r>
      <rPr>
        <vertAlign val="subscript"/>
        <sz val="10"/>
        <rFont val="Arial"/>
        <family val="2"/>
      </rPr>
      <t>0</t>
    </r>
    <phoneticPr fontId="4"/>
  </si>
  <si>
    <t>Margin</t>
    <phoneticPr fontId="4"/>
  </si>
  <si>
    <t>Demodulation Loss</t>
    <phoneticPr fontId="4"/>
  </si>
  <si>
    <t>Ground Station Processing Loss</t>
    <phoneticPr fontId="4"/>
  </si>
  <si>
    <t>Bit Rate</t>
    <phoneticPr fontId="4"/>
  </si>
  <si>
    <t>Bit Error Rate</t>
    <phoneticPr fontId="4"/>
  </si>
  <si>
    <r>
      <t>Request E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/N</t>
    </r>
    <r>
      <rPr>
        <vertAlign val="subscript"/>
        <sz val="10"/>
        <rFont val="Arial"/>
        <family val="2"/>
      </rPr>
      <t>0</t>
    </r>
    <phoneticPr fontId="4"/>
  </si>
  <si>
    <r>
      <t>Request C/N</t>
    </r>
    <r>
      <rPr>
        <vertAlign val="subscript"/>
        <sz val="10"/>
        <rFont val="Arial"/>
        <family val="2"/>
      </rPr>
      <t>0</t>
    </r>
    <phoneticPr fontId="4"/>
  </si>
  <si>
    <t>Margin</t>
    <phoneticPr fontId="4"/>
  </si>
  <si>
    <t>Ground station</t>
    <phoneticPr fontId="4"/>
  </si>
  <si>
    <t xml:space="preserve">Characteristic Transmission </t>
    <phoneticPr fontId="4"/>
  </si>
  <si>
    <t>Satellite</t>
    <phoneticPr fontId="4"/>
  </si>
  <si>
    <t>Ground Station</t>
    <phoneticPr fontId="4"/>
  </si>
  <si>
    <t>Ground Station</t>
    <phoneticPr fontId="4"/>
  </si>
  <si>
    <t>Satellite</t>
    <phoneticPr fontId="4"/>
  </si>
  <si>
    <t>Satellite</t>
    <phoneticPr fontId="4"/>
  </si>
  <si>
    <t>Mono-Pole Antenna</t>
    <phoneticPr fontId="4"/>
  </si>
  <si>
    <t>Mono-Pole Antenna</t>
    <phoneticPr fontId="4"/>
  </si>
  <si>
    <t>Cross Yagi Anntena 2 stack</t>
    <phoneticPr fontId="4"/>
  </si>
  <si>
    <t>Cross Yagi Anntena 2 stack</t>
    <phoneticPr fontId="4"/>
  </si>
  <si>
    <t>Cross Yagi Anntena 2 stack</t>
    <phoneticPr fontId="4"/>
  </si>
  <si>
    <r>
      <rPr>
        <sz val="20"/>
        <color theme="1"/>
        <rFont val="Meiryo UI"/>
        <family val="2"/>
        <charset val="128"/>
      </rPr>
      <t>西無線送信機</t>
    </r>
    <rPh sb="0" eb="1">
      <t>ニシ</t>
    </rPh>
    <rPh sb="1" eb="3">
      <t>ムセン</t>
    </rPh>
    <rPh sb="3" eb="6">
      <t>ソウシンキ</t>
    </rPh>
    <phoneticPr fontId="2"/>
  </si>
  <si>
    <r>
      <rPr>
        <sz val="20"/>
        <color theme="1"/>
        <rFont val="Meiryo UI"/>
        <family val="2"/>
        <charset val="128"/>
      </rPr>
      <t>トランスポンダ</t>
    </r>
    <phoneticPr fontId="2"/>
  </si>
  <si>
    <r>
      <t>QPSK</t>
    </r>
    <r>
      <rPr>
        <sz val="18"/>
        <color theme="1"/>
        <rFont val="Meiryo UI"/>
        <family val="3"/>
        <charset val="128"/>
      </rPr>
      <t>送信機</t>
    </r>
    <rPh sb="4" eb="7">
      <t>ソウシンキ</t>
    </rPh>
    <phoneticPr fontId="2"/>
  </si>
  <si>
    <r>
      <rPr>
        <sz val="18"/>
        <color theme="1"/>
        <rFont val="Meiryo UI"/>
        <family val="2"/>
        <charset val="128"/>
      </rPr>
      <t>新規</t>
    </r>
    <r>
      <rPr>
        <sz val="18"/>
        <color theme="1"/>
        <rFont val="Arial"/>
        <family val="2"/>
      </rPr>
      <t>FM</t>
    </r>
    <r>
      <rPr>
        <sz val="18"/>
        <color theme="1"/>
        <rFont val="Meiryo UI"/>
        <family val="2"/>
        <charset val="128"/>
      </rPr>
      <t>送受信機</t>
    </r>
    <rPh sb="0" eb="2">
      <t>シンキ</t>
    </rPh>
    <rPh sb="4" eb="7">
      <t>ソウジュシン</t>
    </rPh>
    <rPh sb="7" eb="8">
      <t>キ</t>
    </rPh>
    <phoneticPr fontId="2"/>
  </si>
  <si>
    <r>
      <t>π/4 shift QPSK</t>
    </r>
    <r>
      <rPr>
        <sz val="10.5"/>
        <rFont val="ＭＳ Ｐゴシック"/>
        <family val="3"/>
        <charset val="128"/>
      </rPr>
      <t>（</t>
    </r>
    <r>
      <rPr>
        <sz val="10.5"/>
        <rFont val="Arial"/>
        <family val="2"/>
      </rPr>
      <t>G1D)</t>
    </r>
    <phoneticPr fontId="4"/>
  </si>
  <si>
    <r>
      <t>GMSK</t>
    </r>
    <r>
      <rPr>
        <sz val="10.5"/>
        <rFont val="ＭＳ Ｐゴシック"/>
        <family val="3"/>
        <charset val="128"/>
      </rPr>
      <t>（</t>
    </r>
    <r>
      <rPr>
        <sz val="10.5"/>
        <rFont val="Arial"/>
        <family val="2"/>
      </rPr>
      <t>F</t>
    </r>
    <r>
      <rPr>
        <sz val="10.5"/>
        <rFont val="ＭＳ Ｐゴシック"/>
        <family val="3"/>
        <charset val="128"/>
      </rPr>
      <t>１</t>
    </r>
    <r>
      <rPr>
        <sz val="10.5"/>
        <rFont val="Arial"/>
        <family val="2"/>
      </rPr>
      <t>D)</t>
    </r>
    <phoneticPr fontId="4"/>
  </si>
  <si>
    <r>
      <t>FSK(F1D</t>
    </r>
    <r>
      <rPr>
        <sz val="10.5"/>
        <rFont val="ＭＳ Ｐゴシック"/>
        <family val="3"/>
        <charset val="128"/>
      </rPr>
      <t>）</t>
    </r>
    <phoneticPr fontId="4"/>
  </si>
  <si>
    <r>
      <t>FSK(F1D</t>
    </r>
    <r>
      <rPr>
        <sz val="10.5"/>
        <rFont val="ＭＳ Ｐゴシック"/>
        <family val="3"/>
        <charset val="128"/>
      </rPr>
      <t>）</t>
    </r>
    <phoneticPr fontId="4"/>
  </si>
  <si>
    <r>
      <t>FSK</t>
    </r>
    <r>
      <rPr>
        <sz val="10.5"/>
        <rFont val="ＭＳ Ｐゴシック"/>
        <family val="3"/>
        <charset val="128"/>
      </rPr>
      <t>（</t>
    </r>
    <r>
      <rPr>
        <sz val="10.5"/>
        <rFont val="Arial"/>
        <family val="2"/>
      </rPr>
      <t>F1D)</t>
    </r>
    <phoneticPr fontId="4"/>
  </si>
  <si>
    <r>
      <t>θ</t>
    </r>
    <r>
      <rPr>
        <vertAlign val="subscript"/>
        <sz val="10.5"/>
        <rFont val="Arial"/>
        <family val="2"/>
      </rPr>
      <t>EL</t>
    </r>
    <r>
      <rPr>
        <sz val="10.5"/>
        <rFont val="Arial"/>
        <family val="2"/>
      </rPr>
      <t>[deg]</t>
    </r>
    <phoneticPr fontId="4"/>
  </si>
  <si>
    <r>
      <t>θ</t>
    </r>
    <r>
      <rPr>
        <vertAlign val="subscript"/>
        <sz val="10.5"/>
        <rFont val="Arial"/>
        <family val="2"/>
      </rPr>
      <t>EL</t>
    </r>
    <r>
      <rPr>
        <sz val="10.5"/>
        <rFont val="Arial"/>
        <family val="2"/>
      </rPr>
      <t>[deg]</t>
    </r>
    <phoneticPr fontId="4"/>
  </si>
  <si>
    <r>
      <t>θ</t>
    </r>
    <r>
      <rPr>
        <vertAlign val="subscript"/>
        <sz val="10.5"/>
        <rFont val="Arial"/>
        <family val="2"/>
      </rPr>
      <t>EL</t>
    </r>
    <r>
      <rPr>
        <sz val="10.5"/>
        <rFont val="Arial"/>
        <family val="2"/>
      </rPr>
      <t>[deg]</t>
    </r>
    <phoneticPr fontId="4"/>
  </si>
  <si>
    <r>
      <t>θ</t>
    </r>
    <r>
      <rPr>
        <vertAlign val="subscript"/>
        <sz val="10.5"/>
        <rFont val="Arial"/>
        <family val="2"/>
      </rPr>
      <t>EL</t>
    </r>
    <r>
      <rPr>
        <sz val="10.5"/>
        <rFont val="Arial"/>
        <family val="2"/>
      </rPr>
      <t>[deg]</t>
    </r>
    <phoneticPr fontId="4"/>
  </si>
  <si>
    <r>
      <t>θ</t>
    </r>
    <r>
      <rPr>
        <vertAlign val="subscript"/>
        <sz val="10.5"/>
        <rFont val="Arial"/>
        <family val="2"/>
      </rPr>
      <t>EL</t>
    </r>
    <r>
      <rPr>
        <sz val="10.5"/>
        <rFont val="Arial"/>
        <family val="2"/>
      </rPr>
      <t>[deg]</t>
    </r>
    <phoneticPr fontId="4"/>
  </si>
  <si>
    <r>
      <t>θ</t>
    </r>
    <r>
      <rPr>
        <vertAlign val="subscript"/>
        <sz val="10.5"/>
        <rFont val="Arial"/>
        <family val="2"/>
      </rPr>
      <t>EL</t>
    </r>
    <r>
      <rPr>
        <sz val="10.5"/>
        <rFont val="Arial"/>
        <family val="2"/>
      </rPr>
      <t>[rad]</t>
    </r>
    <phoneticPr fontId="4"/>
  </si>
  <si>
    <r>
      <t>θ</t>
    </r>
    <r>
      <rPr>
        <vertAlign val="subscript"/>
        <sz val="10.5"/>
        <rFont val="Arial"/>
        <family val="2"/>
      </rPr>
      <t>EL</t>
    </r>
    <r>
      <rPr>
        <sz val="10.5"/>
        <rFont val="Arial"/>
        <family val="2"/>
      </rPr>
      <t>[rad]</t>
    </r>
    <phoneticPr fontId="4"/>
  </si>
  <si>
    <r>
      <t>θ</t>
    </r>
    <r>
      <rPr>
        <vertAlign val="subscript"/>
        <sz val="10.5"/>
        <rFont val="Arial"/>
        <family val="2"/>
      </rPr>
      <t>EL</t>
    </r>
    <r>
      <rPr>
        <sz val="10.5"/>
        <rFont val="Arial"/>
        <family val="2"/>
      </rPr>
      <t>[rad]</t>
    </r>
    <phoneticPr fontId="4"/>
  </si>
  <si>
    <r>
      <t>θ</t>
    </r>
    <r>
      <rPr>
        <vertAlign val="subscript"/>
        <sz val="10.5"/>
        <rFont val="Arial"/>
        <family val="2"/>
      </rPr>
      <t>EL</t>
    </r>
    <r>
      <rPr>
        <sz val="10.5"/>
        <rFont val="Arial"/>
        <family val="2"/>
      </rPr>
      <t>[rad]</t>
    </r>
    <phoneticPr fontId="4"/>
  </si>
  <si>
    <r>
      <t>θ</t>
    </r>
    <r>
      <rPr>
        <vertAlign val="subscript"/>
        <sz val="10.5"/>
        <rFont val="Arial"/>
        <family val="2"/>
      </rPr>
      <t>EL</t>
    </r>
    <r>
      <rPr>
        <sz val="10.5"/>
        <rFont val="Arial"/>
        <family val="2"/>
      </rPr>
      <t>[rad]</t>
    </r>
    <phoneticPr fontId="4"/>
  </si>
  <si>
    <r>
      <t>k[W/Hz</t>
    </r>
    <r>
      <rPr>
        <sz val="10.5"/>
        <rFont val="ＭＳ Ｐゴシック"/>
        <family val="3"/>
        <charset val="128"/>
      </rPr>
      <t>･</t>
    </r>
    <r>
      <rPr>
        <sz val="10.5"/>
        <rFont val="Arial"/>
        <family val="2"/>
      </rPr>
      <t>K]</t>
    </r>
    <phoneticPr fontId="4"/>
  </si>
  <si>
    <r>
      <t>k[W/Hz</t>
    </r>
    <r>
      <rPr>
        <sz val="10.5"/>
        <rFont val="ＭＳ Ｐゴシック"/>
        <family val="3"/>
        <charset val="128"/>
      </rPr>
      <t>･</t>
    </r>
    <r>
      <rPr>
        <sz val="10.5"/>
        <rFont val="Arial"/>
        <family val="2"/>
      </rPr>
      <t>K]</t>
    </r>
    <phoneticPr fontId="4"/>
  </si>
  <si>
    <r>
      <t>k[W/Hz</t>
    </r>
    <r>
      <rPr>
        <sz val="10.5"/>
        <rFont val="ＭＳ Ｐゴシック"/>
        <family val="3"/>
        <charset val="128"/>
      </rPr>
      <t>･</t>
    </r>
    <r>
      <rPr>
        <sz val="10.5"/>
        <rFont val="Arial"/>
        <family val="2"/>
      </rPr>
      <t>K]</t>
    </r>
    <phoneticPr fontId="4"/>
  </si>
  <si>
    <r>
      <t>k[W/Hz</t>
    </r>
    <r>
      <rPr>
        <sz val="10.5"/>
        <rFont val="ＭＳ Ｐゴシック"/>
        <family val="3"/>
        <charset val="128"/>
      </rPr>
      <t>･</t>
    </r>
    <r>
      <rPr>
        <sz val="10.5"/>
        <rFont val="Arial"/>
        <family val="2"/>
      </rPr>
      <t>K]</t>
    </r>
    <phoneticPr fontId="4"/>
  </si>
  <si>
    <r>
      <t>k[W/Hz</t>
    </r>
    <r>
      <rPr>
        <sz val="10.5"/>
        <rFont val="ＭＳ Ｐゴシック"/>
        <family val="3"/>
        <charset val="128"/>
      </rPr>
      <t>･</t>
    </r>
    <r>
      <rPr>
        <sz val="10.5"/>
        <rFont val="Arial"/>
        <family val="2"/>
      </rPr>
      <t>K]</t>
    </r>
    <phoneticPr fontId="4"/>
  </si>
  <si>
    <r>
      <t>P</t>
    </r>
    <r>
      <rPr>
        <vertAlign val="subscript"/>
        <sz val="10.5"/>
        <rFont val="Arial"/>
        <family val="2"/>
      </rPr>
      <t>TX</t>
    </r>
    <r>
      <rPr>
        <sz val="10.5"/>
        <rFont val="Arial"/>
        <family val="2"/>
      </rPr>
      <t>[W]</t>
    </r>
    <phoneticPr fontId="4"/>
  </si>
  <si>
    <r>
      <t>P</t>
    </r>
    <r>
      <rPr>
        <vertAlign val="subscript"/>
        <sz val="10.5"/>
        <rFont val="Arial"/>
        <family val="2"/>
      </rPr>
      <t>TX</t>
    </r>
    <r>
      <rPr>
        <sz val="10.5"/>
        <rFont val="Arial"/>
        <family val="2"/>
      </rPr>
      <t>[W]</t>
    </r>
    <phoneticPr fontId="4"/>
  </si>
  <si>
    <r>
      <t>P</t>
    </r>
    <r>
      <rPr>
        <vertAlign val="subscript"/>
        <sz val="10.5"/>
        <rFont val="Arial"/>
        <family val="2"/>
      </rPr>
      <t>TX</t>
    </r>
    <r>
      <rPr>
        <sz val="10.5"/>
        <rFont val="Arial"/>
        <family val="2"/>
      </rPr>
      <t>[W]</t>
    </r>
    <phoneticPr fontId="4"/>
  </si>
  <si>
    <r>
      <t>P</t>
    </r>
    <r>
      <rPr>
        <vertAlign val="subscript"/>
        <sz val="10.5"/>
        <rFont val="Arial"/>
        <family val="2"/>
      </rPr>
      <t>TX</t>
    </r>
    <r>
      <rPr>
        <sz val="10.5"/>
        <rFont val="Arial"/>
        <family val="2"/>
      </rPr>
      <t>[W]</t>
    </r>
    <phoneticPr fontId="4"/>
  </si>
  <si>
    <r>
      <t>P</t>
    </r>
    <r>
      <rPr>
        <vertAlign val="subscript"/>
        <sz val="10.5"/>
        <rFont val="Arial"/>
        <family val="2"/>
      </rPr>
      <t>TX</t>
    </r>
    <r>
      <rPr>
        <sz val="10.5"/>
        <rFont val="Arial"/>
        <family val="2"/>
      </rPr>
      <t>[W]</t>
    </r>
    <phoneticPr fontId="4"/>
  </si>
  <si>
    <r>
      <t>P</t>
    </r>
    <r>
      <rPr>
        <vertAlign val="subscript"/>
        <sz val="10.5"/>
        <rFont val="Arial"/>
        <family val="2"/>
      </rPr>
      <t>TX</t>
    </r>
    <r>
      <rPr>
        <sz val="10.5"/>
        <rFont val="Arial"/>
        <family val="2"/>
      </rPr>
      <t>[dBW]</t>
    </r>
    <phoneticPr fontId="4"/>
  </si>
  <si>
    <r>
      <t>P</t>
    </r>
    <r>
      <rPr>
        <vertAlign val="subscript"/>
        <sz val="10.5"/>
        <rFont val="Arial"/>
        <family val="2"/>
      </rPr>
      <t>TX</t>
    </r>
    <r>
      <rPr>
        <sz val="10.5"/>
        <rFont val="Arial"/>
        <family val="2"/>
      </rPr>
      <t>[dBW]</t>
    </r>
    <phoneticPr fontId="4"/>
  </si>
  <si>
    <r>
      <t>L</t>
    </r>
    <r>
      <rPr>
        <vertAlign val="subscript"/>
        <sz val="10.5"/>
        <rFont val="Arial"/>
        <family val="2"/>
      </rPr>
      <t>FTX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</si>
  <si>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FTX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</si>
  <si>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FTX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</si>
  <si>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FTX</t>
    </r>
    <r>
      <rPr>
        <sz val="10.5"/>
        <rFont val="Arial"/>
        <family val="2"/>
      </rPr>
      <t>[dB]</t>
    </r>
    <phoneticPr fontId="4"/>
  </si>
  <si>
    <r>
      <t>G</t>
    </r>
    <r>
      <rPr>
        <vertAlign val="subscript"/>
        <sz val="10.5"/>
        <rFont val="Arial"/>
        <family val="2"/>
      </rPr>
      <t>ATX</t>
    </r>
    <r>
      <rPr>
        <sz val="10.5"/>
        <rFont val="Arial"/>
        <family val="2"/>
      </rPr>
      <t>[dB]</t>
    </r>
    <phoneticPr fontId="4"/>
  </si>
  <si>
    <r>
      <t>G</t>
    </r>
    <r>
      <rPr>
        <vertAlign val="subscript"/>
        <sz val="10.5"/>
        <rFont val="Arial"/>
        <family val="2"/>
      </rPr>
      <t>ATX</t>
    </r>
    <r>
      <rPr>
        <sz val="10.5"/>
        <rFont val="Arial"/>
        <family val="2"/>
      </rPr>
      <t>[dB]</t>
    </r>
    <phoneticPr fontId="4"/>
  </si>
  <si>
    <r>
      <t>G</t>
    </r>
    <r>
      <rPr>
        <vertAlign val="subscript"/>
        <sz val="10.5"/>
        <rFont val="Arial"/>
        <family val="2"/>
      </rPr>
      <t>ATX</t>
    </r>
    <r>
      <rPr>
        <sz val="10.5"/>
        <rFont val="Arial"/>
        <family val="2"/>
      </rPr>
      <t>[dB]</t>
    </r>
    <phoneticPr fontId="4"/>
  </si>
  <si>
    <r>
      <t>G</t>
    </r>
    <r>
      <rPr>
        <vertAlign val="subscript"/>
        <sz val="10.5"/>
        <rFont val="Arial"/>
        <family val="2"/>
      </rPr>
      <t>ATX</t>
    </r>
    <r>
      <rPr>
        <sz val="10.5"/>
        <rFont val="Arial"/>
        <family val="2"/>
      </rPr>
      <t>[dB]</t>
    </r>
    <phoneticPr fontId="4"/>
  </si>
  <si>
    <r>
      <t>G</t>
    </r>
    <r>
      <rPr>
        <vertAlign val="subscript"/>
        <sz val="10.5"/>
        <rFont val="Arial"/>
        <family val="2"/>
      </rPr>
      <t>ATX</t>
    </r>
    <r>
      <rPr>
        <sz val="10.5"/>
        <rFont val="Arial"/>
        <family val="2"/>
      </rPr>
      <t>[dB]</t>
    </r>
    <phoneticPr fontId="4"/>
  </si>
  <si>
    <r>
      <t>P</t>
    </r>
    <r>
      <rPr>
        <vertAlign val="subscript"/>
        <sz val="10.5"/>
        <rFont val="Arial"/>
        <family val="2"/>
      </rPr>
      <t>E</t>
    </r>
    <r>
      <rPr>
        <sz val="10.5"/>
        <rFont val="Arial"/>
        <family val="2"/>
      </rPr>
      <t>[dBW]</t>
    </r>
    <phoneticPr fontId="4"/>
  </si>
  <si>
    <r>
      <t>P</t>
    </r>
    <r>
      <rPr>
        <vertAlign val="subscript"/>
        <sz val="10.5"/>
        <rFont val="Arial"/>
        <family val="2"/>
      </rPr>
      <t>E</t>
    </r>
    <r>
      <rPr>
        <sz val="10.5"/>
        <rFont val="Arial"/>
        <family val="2"/>
      </rPr>
      <t>[dBW]</t>
    </r>
    <phoneticPr fontId="4"/>
  </si>
  <si>
    <r>
      <t>P</t>
    </r>
    <r>
      <rPr>
        <vertAlign val="subscript"/>
        <sz val="10.5"/>
        <rFont val="Arial"/>
        <family val="2"/>
      </rPr>
      <t>E</t>
    </r>
    <r>
      <rPr>
        <sz val="10.5"/>
        <rFont val="Arial"/>
        <family val="2"/>
      </rPr>
      <t>[dBW]</t>
    </r>
    <phoneticPr fontId="4"/>
  </si>
  <si>
    <r>
      <t>P</t>
    </r>
    <r>
      <rPr>
        <vertAlign val="subscript"/>
        <sz val="10.5"/>
        <rFont val="Arial"/>
        <family val="2"/>
      </rPr>
      <t>E</t>
    </r>
    <r>
      <rPr>
        <sz val="10.5"/>
        <rFont val="Arial"/>
        <family val="2"/>
      </rPr>
      <t>[dBW]</t>
    </r>
    <phoneticPr fontId="4"/>
  </si>
  <si>
    <r>
      <t>L</t>
    </r>
    <r>
      <rPr>
        <vertAlign val="subscript"/>
        <sz val="10.5"/>
        <rFont val="Arial"/>
        <family val="2"/>
      </rPr>
      <t>APt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</si>
  <si>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APt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</si>
  <si>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APt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</si>
  <si>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APt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</si>
  <si>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d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</si>
  <si>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d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</si>
  <si>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d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</si>
  <si>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d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</si>
  <si>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P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</si>
  <si>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P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</si>
  <si>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P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</si>
  <si>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A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</si>
  <si>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A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</si>
  <si>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A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</si>
  <si>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A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</si>
  <si>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RA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</si>
  <si>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RA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</si>
  <si>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RA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</si>
  <si>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RA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</si>
  <si>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RA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</si>
  <si>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V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</si>
  <si>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V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</si>
  <si>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V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</si>
  <si>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V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</si>
  <si>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pr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</si>
  <si>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pr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</si>
  <si>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pr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</si>
  <si>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APr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</si>
  <si>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APr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</si>
  <si>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APr</t>
    </r>
    <r>
      <rPr>
        <sz val="10.5"/>
        <rFont val="Arial"/>
        <family val="2"/>
      </rPr>
      <t>[dB]</t>
    </r>
    <phoneticPr fontId="4"/>
  </si>
  <si>
    <r>
      <t>G</t>
    </r>
    <r>
      <rPr>
        <vertAlign val="subscript"/>
        <sz val="10.5"/>
        <rFont val="Arial"/>
        <family val="2"/>
      </rPr>
      <t>ARX</t>
    </r>
    <r>
      <rPr>
        <sz val="10.5"/>
        <rFont val="Arial"/>
        <family val="2"/>
      </rPr>
      <t>[dB]</t>
    </r>
    <phoneticPr fontId="4"/>
  </si>
  <si>
    <r>
      <t>G</t>
    </r>
    <r>
      <rPr>
        <vertAlign val="subscript"/>
        <sz val="10.5"/>
        <rFont val="Arial"/>
        <family val="2"/>
      </rPr>
      <t>ARX</t>
    </r>
    <r>
      <rPr>
        <sz val="10.5"/>
        <rFont val="Arial"/>
        <family val="2"/>
      </rPr>
      <t>[dB]</t>
    </r>
    <phoneticPr fontId="4"/>
  </si>
  <si>
    <r>
      <t>G</t>
    </r>
    <r>
      <rPr>
        <vertAlign val="subscript"/>
        <sz val="10.5"/>
        <rFont val="Arial"/>
        <family val="2"/>
      </rPr>
      <t>ARX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</si>
  <si>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FRX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</si>
  <si>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FRX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</si>
  <si>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FRX</t>
    </r>
    <r>
      <rPr>
        <sz val="10.5"/>
        <rFont val="Arial"/>
        <family val="2"/>
      </rPr>
      <t>[dB]</t>
    </r>
    <phoneticPr fontId="4"/>
  </si>
  <si>
    <r>
      <t>T</t>
    </r>
    <r>
      <rPr>
        <vertAlign val="subscript"/>
        <sz val="10.5"/>
        <rFont val="Arial"/>
        <family val="2"/>
      </rPr>
      <t>A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</si>
  <si>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A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</si>
  <si>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A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</si>
  <si>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A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</si>
  <si>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Ｆ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</si>
  <si>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Ｆ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</si>
  <si>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Ｆ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</si>
  <si>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ＭＳ Ｐゴシック"/>
        <family val="3"/>
        <charset val="128"/>
      </rPr>
      <t>Ｆ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</si>
  <si>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E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</si>
  <si>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E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</si>
  <si>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E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</si>
  <si>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E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</si>
  <si>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E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</si>
  <si>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</si>
  <si>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</si>
  <si>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</si>
  <si>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S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</si>
  <si>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S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</si>
  <si>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S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</si>
  <si>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S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</si>
  <si>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G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</si>
  <si>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G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</si>
  <si>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G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</si>
  <si>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G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</si>
  <si>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m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</si>
  <si>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m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</si>
  <si>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m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</si>
  <si>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m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</si>
  <si>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SKY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</si>
  <si>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SKY</t>
    </r>
    <r>
      <rPr>
        <sz val="10.5"/>
        <rFont val="Arial"/>
        <family val="2"/>
      </rPr>
      <t>[K]</t>
    </r>
    <phoneticPr fontId="4"/>
  </si>
  <si>
    <r>
      <t>T</t>
    </r>
    <r>
      <rPr>
        <vertAlign val="subscript"/>
        <sz val="10.5"/>
        <rFont val="Arial"/>
        <family val="2"/>
      </rPr>
      <t>SKY</t>
    </r>
    <r>
      <rPr>
        <sz val="10.5"/>
        <rFont val="Arial"/>
        <family val="2"/>
      </rPr>
      <t>[K]</t>
    </r>
    <phoneticPr fontId="4"/>
  </si>
  <si>
    <r>
      <t>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</si>
  <si>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</si>
  <si>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</si>
  <si>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</si>
  <si>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[dBW]</t>
    </r>
    <phoneticPr fontId="4"/>
  </si>
  <si>
    <r>
      <t>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[dBW]</t>
    </r>
    <phoneticPr fontId="4"/>
  </si>
  <si>
    <r>
      <t>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[dBW]</t>
    </r>
    <phoneticPr fontId="4"/>
  </si>
  <si>
    <r>
      <t>L</t>
    </r>
    <r>
      <rPr>
        <vertAlign val="subscript"/>
        <sz val="10.5"/>
        <rFont val="Arial"/>
        <family val="2"/>
      </rPr>
      <t>D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</si>
  <si>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D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</si>
  <si>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D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</si>
  <si>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D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</si>
  <si>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G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</si>
  <si>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G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</si>
  <si>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G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</si>
  <si>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G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</si>
  <si>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</si>
  <si>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</si>
  <si>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L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</si>
  <si>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B</t>
    </r>
    <r>
      <rPr>
        <vertAlign val="subscript"/>
        <sz val="10.5"/>
        <rFont val="Arial"/>
        <family val="2"/>
      </rPr>
      <t>ps</t>
    </r>
    <r>
      <rPr>
        <sz val="10.5"/>
        <rFont val="Arial"/>
        <family val="2"/>
      </rPr>
      <t>[bps]</t>
    </r>
    <phoneticPr fontId="4"/>
  </si>
  <si>
    <r>
      <t>B</t>
    </r>
    <r>
      <rPr>
        <vertAlign val="subscript"/>
        <sz val="10.5"/>
        <rFont val="Arial"/>
        <family val="2"/>
      </rPr>
      <t>ps</t>
    </r>
    <r>
      <rPr>
        <sz val="10.5"/>
        <rFont val="Arial"/>
        <family val="2"/>
      </rPr>
      <t>[bps]</t>
    </r>
    <phoneticPr fontId="4"/>
  </si>
  <si>
    <r>
      <t>B</t>
    </r>
    <r>
      <rPr>
        <vertAlign val="subscript"/>
        <sz val="10.5"/>
        <rFont val="Arial"/>
        <family val="2"/>
      </rPr>
      <t>ps</t>
    </r>
    <r>
      <rPr>
        <sz val="10.5"/>
        <rFont val="Arial"/>
        <family val="2"/>
      </rPr>
      <t>[bps]</t>
    </r>
    <phoneticPr fontId="4"/>
  </si>
  <si>
    <r>
      <t>B</t>
    </r>
    <r>
      <rPr>
        <vertAlign val="subscript"/>
        <sz val="10.5"/>
        <rFont val="Arial"/>
        <family val="2"/>
      </rPr>
      <t>ps</t>
    </r>
    <r>
      <rPr>
        <sz val="10.5"/>
        <rFont val="Arial"/>
        <family val="2"/>
      </rPr>
      <t>[dBHz]</t>
    </r>
    <phoneticPr fontId="4"/>
  </si>
  <si>
    <r>
      <t>B</t>
    </r>
    <r>
      <rPr>
        <vertAlign val="subscript"/>
        <sz val="10.5"/>
        <rFont val="Arial"/>
        <family val="2"/>
      </rPr>
      <t>ps</t>
    </r>
    <r>
      <rPr>
        <sz val="10.5"/>
        <rFont val="Arial"/>
        <family val="2"/>
      </rPr>
      <t>[dBHz]</t>
    </r>
    <phoneticPr fontId="4"/>
  </si>
  <si>
    <r>
      <t>B</t>
    </r>
    <r>
      <rPr>
        <vertAlign val="subscript"/>
        <sz val="10.5"/>
        <rFont val="Arial"/>
        <family val="2"/>
      </rPr>
      <t>ps</t>
    </r>
    <r>
      <rPr>
        <sz val="10.5"/>
        <rFont val="Arial"/>
        <family val="2"/>
      </rPr>
      <t>[dBHz]</t>
    </r>
    <phoneticPr fontId="4"/>
  </si>
  <si>
    <r>
      <t>B</t>
    </r>
    <r>
      <rPr>
        <vertAlign val="subscript"/>
        <sz val="10.5"/>
        <rFont val="Arial"/>
        <family val="2"/>
      </rPr>
      <t>ps</t>
    </r>
    <r>
      <rPr>
        <sz val="10.5"/>
        <rFont val="Arial"/>
        <family val="2"/>
      </rPr>
      <t>[dBHz]</t>
    </r>
    <phoneticPr fontId="4"/>
  </si>
  <si>
    <r>
      <t>B</t>
    </r>
    <r>
      <rPr>
        <vertAlign val="subscript"/>
        <sz val="10.5"/>
        <rFont val="Arial"/>
        <family val="2"/>
      </rPr>
      <t>ps</t>
    </r>
    <r>
      <rPr>
        <sz val="10.5"/>
        <rFont val="Arial"/>
        <family val="2"/>
      </rPr>
      <t>[dBHz]</t>
    </r>
    <phoneticPr fontId="4"/>
  </si>
  <si>
    <r>
      <t>P</t>
    </r>
    <r>
      <rPr>
        <vertAlign val="subscript"/>
        <sz val="10.5"/>
        <rFont val="Arial"/>
        <family val="2"/>
      </rPr>
      <t>b</t>
    </r>
    <phoneticPr fontId="4"/>
  </si>
  <si>
    <r>
      <t>P</t>
    </r>
    <r>
      <rPr>
        <vertAlign val="subscript"/>
        <sz val="10.5"/>
        <rFont val="Arial"/>
        <family val="2"/>
      </rPr>
      <t>b</t>
    </r>
    <phoneticPr fontId="4"/>
  </si>
  <si>
    <r>
      <t>P</t>
    </r>
    <r>
      <rPr>
        <vertAlign val="subscript"/>
        <sz val="10.5"/>
        <rFont val="Arial"/>
        <family val="2"/>
      </rPr>
      <t>b</t>
    </r>
    <phoneticPr fontId="4"/>
  </si>
  <si>
    <r>
      <t>P</t>
    </r>
    <r>
      <rPr>
        <vertAlign val="subscript"/>
        <sz val="10.5"/>
        <rFont val="Arial"/>
        <family val="2"/>
      </rPr>
      <t>b</t>
    </r>
    <phoneticPr fontId="4"/>
  </si>
  <si>
    <r>
      <t>Receive C/N</t>
    </r>
    <r>
      <rPr>
        <vertAlign val="subscript"/>
        <sz val="10"/>
        <rFont val="Arial"/>
        <family val="2"/>
      </rPr>
      <t>0 (</t>
    </r>
    <r>
      <rPr>
        <sz val="10"/>
        <rFont val="Arial"/>
        <family val="2"/>
      </rPr>
      <t>Received Power/Noise Power)</t>
    </r>
    <phoneticPr fontId="4"/>
  </si>
  <si>
    <r>
      <t>C/N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</si>
  <si>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C/N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</si>
  <si>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C/N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</si>
  <si>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Receive C/N</t>
    </r>
    <r>
      <rPr>
        <vertAlign val="subscript"/>
        <sz val="10"/>
        <rFont val="Arial"/>
        <family val="2"/>
      </rPr>
      <t>0 (</t>
    </r>
    <r>
      <rPr>
        <sz val="10"/>
        <rFont val="Arial"/>
        <family val="2"/>
      </rPr>
      <t>Received Power/Noise Power)</t>
    </r>
    <phoneticPr fontId="4"/>
  </si>
  <si>
    <r>
      <t>C/N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</si>
  <si>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C/N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[dB]</t>
    </r>
    <phoneticPr fontId="4"/>
  </si>
  <si>
    <r>
      <t>Request E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/N</t>
    </r>
    <r>
      <rPr>
        <vertAlign val="subscript"/>
        <sz val="10"/>
        <rFont val="Arial"/>
        <family val="2"/>
      </rPr>
      <t>0</t>
    </r>
    <phoneticPr fontId="4"/>
  </si>
  <si>
    <r>
      <t>(E</t>
    </r>
    <r>
      <rPr>
        <vertAlign val="subscript"/>
        <sz val="10.5"/>
        <rFont val="Arial"/>
        <family val="2"/>
      </rPr>
      <t>b</t>
    </r>
    <r>
      <rPr>
        <sz val="10.5"/>
        <rFont val="Arial"/>
        <family val="2"/>
      </rPr>
      <t>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)</t>
    </r>
    <r>
      <rPr>
        <vertAlign val="subscript"/>
        <sz val="10.5"/>
        <rFont val="Arial"/>
        <family val="2"/>
      </rPr>
      <t>req</t>
    </r>
    <r>
      <rPr>
        <sz val="10.5"/>
        <rFont val="Arial"/>
        <family val="2"/>
      </rPr>
      <t>[dB]</t>
    </r>
    <phoneticPr fontId="4"/>
  </si>
  <si>
    <r>
      <t>(E</t>
    </r>
    <r>
      <rPr>
        <vertAlign val="subscript"/>
        <sz val="10.5"/>
        <rFont val="Arial"/>
        <family val="2"/>
      </rPr>
      <t>b</t>
    </r>
    <r>
      <rPr>
        <sz val="10.5"/>
        <rFont val="Arial"/>
        <family val="2"/>
      </rPr>
      <t>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)</t>
    </r>
    <r>
      <rPr>
        <vertAlign val="subscript"/>
        <sz val="10.5"/>
        <rFont val="Arial"/>
        <family val="2"/>
      </rPr>
      <t>req</t>
    </r>
    <r>
      <rPr>
        <sz val="10.5"/>
        <rFont val="Arial"/>
        <family val="2"/>
      </rPr>
      <t>[dB]</t>
    </r>
    <phoneticPr fontId="4"/>
  </si>
  <si>
    <r>
      <t>Request E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/N</t>
    </r>
    <r>
      <rPr>
        <vertAlign val="subscript"/>
        <sz val="10"/>
        <rFont val="Arial"/>
        <family val="2"/>
      </rPr>
      <t>0</t>
    </r>
    <phoneticPr fontId="4"/>
  </si>
  <si>
    <r>
      <t>(E</t>
    </r>
    <r>
      <rPr>
        <vertAlign val="subscript"/>
        <sz val="10.5"/>
        <rFont val="Arial"/>
        <family val="2"/>
      </rPr>
      <t>b</t>
    </r>
    <r>
      <rPr>
        <sz val="10.5"/>
        <rFont val="Arial"/>
        <family val="2"/>
      </rPr>
      <t>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)</t>
    </r>
    <r>
      <rPr>
        <vertAlign val="subscript"/>
        <sz val="10.5"/>
        <rFont val="Arial"/>
        <family val="2"/>
      </rPr>
      <t>req</t>
    </r>
    <r>
      <rPr>
        <sz val="10.5"/>
        <rFont val="Arial"/>
        <family val="2"/>
      </rPr>
      <t>[dB]</t>
    </r>
    <phoneticPr fontId="4"/>
  </si>
  <si>
    <r>
      <t>Request E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/N</t>
    </r>
    <r>
      <rPr>
        <vertAlign val="subscript"/>
        <sz val="10"/>
        <rFont val="Arial"/>
        <family val="2"/>
      </rPr>
      <t>0</t>
    </r>
    <phoneticPr fontId="4"/>
  </si>
  <si>
    <r>
      <t>(E</t>
    </r>
    <r>
      <rPr>
        <vertAlign val="subscript"/>
        <sz val="10.5"/>
        <rFont val="Arial"/>
        <family val="2"/>
      </rPr>
      <t>b</t>
    </r>
    <r>
      <rPr>
        <sz val="10.5"/>
        <rFont val="Arial"/>
        <family val="2"/>
      </rPr>
      <t>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)</t>
    </r>
    <r>
      <rPr>
        <vertAlign val="subscript"/>
        <sz val="10.5"/>
        <rFont val="Arial"/>
        <family val="2"/>
      </rPr>
      <t>req</t>
    </r>
    <r>
      <rPr>
        <sz val="10.5"/>
        <rFont val="Arial"/>
        <family val="2"/>
      </rPr>
      <t>[dB]</t>
    </r>
    <phoneticPr fontId="4"/>
  </si>
  <si>
    <r>
      <t>Request C/N</t>
    </r>
    <r>
      <rPr>
        <vertAlign val="subscript"/>
        <sz val="10"/>
        <rFont val="Arial"/>
        <family val="2"/>
      </rPr>
      <t>0</t>
    </r>
    <phoneticPr fontId="4"/>
  </si>
  <si>
    <r>
      <t>(C/N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)</t>
    </r>
    <r>
      <rPr>
        <vertAlign val="subscript"/>
        <sz val="10.5"/>
        <rFont val="Arial"/>
        <family val="2"/>
      </rPr>
      <t>req</t>
    </r>
    <r>
      <rPr>
        <sz val="10.5"/>
        <rFont val="Arial"/>
        <family val="2"/>
      </rPr>
      <t>[dB]</t>
    </r>
    <phoneticPr fontId="4"/>
  </si>
  <si>
    <r>
      <t>Request C/N</t>
    </r>
    <r>
      <rPr>
        <vertAlign val="subscript"/>
        <sz val="10"/>
        <rFont val="Arial"/>
        <family val="2"/>
      </rPr>
      <t>0</t>
    </r>
    <phoneticPr fontId="4"/>
  </si>
  <si>
    <r>
      <t>(C/N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)</t>
    </r>
    <r>
      <rPr>
        <vertAlign val="subscript"/>
        <sz val="10.5"/>
        <rFont val="Arial"/>
        <family val="2"/>
      </rPr>
      <t>req</t>
    </r>
    <r>
      <rPr>
        <sz val="10.5"/>
        <rFont val="Arial"/>
        <family val="2"/>
      </rPr>
      <t>[dB]</t>
    </r>
    <phoneticPr fontId="4"/>
  </si>
  <si>
    <r>
      <t>(C/N</t>
    </r>
    <r>
      <rPr>
        <vertAlign val="subscript"/>
        <sz val="10.5"/>
        <rFont val="Arial"/>
        <family val="2"/>
      </rPr>
      <t>0</t>
    </r>
    <r>
      <rPr>
        <sz val="10.5"/>
        <rFont val="Arial"/>
        <family val="2"/>
      </rPr>
      <t>)</t>
    </r>
    <r>
      <rPr>
        <vertAlign val="subscript"/>
        <sz val="10.5"/>
        <rFont val="Arial"/>
        <family val="2"/>
      </rPr>
      <t>req</t>
    </r>
    <r>
      <rPr>
        <sz val="10.5"/>
        <rFont val="Arial"/>
        <family val="2"/>
      </rPr>
      <t>[dB]</t>
    </r>
    <phoneticPr fontId="4"/>
  </si>
  <si>
    <r>
      <t>Request C/N</t>
    </r>
    <r>
      <rPr>
        <vertAlign val="subscript"/>
        <sz val="10"/>
        <rFont val="Arial"/>
        <family val="2"/>
      </rPr>
      <t>0</t>
    </r>
    <phoneticPr fontId="4"/>
  </si>
  <si>
    <r>
      <t>IC</t>
    </r>
    <r>
      <rPr>
        <sz val="10.5"/>
        <rFont val="ＭＳ Ｐゴシック"/>
        <family val="3"/>
        <charset val="128"/>
      </rPr>
      <t>の感度</t>
    </r>
    <rPh sb="3" eb="5">
      <t>カンド</t>
    </rPh>
    <phoneticPr fontId="4"/>
  </si>
  <si>
    <r>
      <rPr>
        <sz val="10.5"/>
        <rFont val="ＭＳ Ｐゴシック"/>
        <family val="3"/>
        <charset val="128"/>
      </rPr>
      <t>必要</t>
    </r>
    <r>
      <rPr>
        <sz val="10.5"/>
        <rFont val="Arial"/>
        <family val="2"/>
      </rPr>
      <t>C/N</t>
    </r>
    <rPh sb="0" eb="2">
      <t>ヒツヨウ</t>
    </rPh>
    <phoneticPr fontId="4"/>
  </si>
  <si>
    <t>Downlink 1200bps/AFSK</t>
    <phoneticPr fontId="4"/>
  </si>
  <si>
    <t>Downlink 9600bps/GMSK</t>
    <phoneticPr fontId="4"/>
  </si>
  <si>
    <t>-</t>
    <phoneticPr fontId="2"/>
  </si>
  <si>
    <t>FSK送受信機</t>
    <rPh sb="3" eb="6">
      <t>ソウジュシン</t>
    </rPh>
    <rPh sb="6" eb="7">
      <t>キ</t>
    </rPh>
    <phoneticPr fontId="2"/>
  </si>
  <si>
    <t>FM Data Transmitter Downlink(GMSK/9600bps)</t>
    <phoneticPr fontId="4"/>
  </si>
  <si>
    <t>FM Data Transmitter Downlink(AFSK/1200bps)</t>
    <phoneticPr fontId="4"/>
  </si>
  <si>
    <t>FM Data Transmitter Downlink(FSK/9600bps)</t>
    <phoneticPr fontId="4"/>
  </si>
  <si>
    <t>FM Data Transmitter Downlink(FSK/600bps)</t>
    <phoneticPr fontId="4"/>
  </si>
  <si>
    <t>FM Data Transmitter Uplink 1000bps</t>
    <phoneticPr fontId="4"/>
  </si>
  <si>
    <t>FM Data Transmitter Downlink(AFSK/1200bps)</t>
    <phoneticPr fontId="4"/>
  </si>
  <si>
    <t>FM Data Transmitter Downlink(FSK/600bps)</t>
    <phoneticPr fontId="4"/>
  </si>
  <si>
    <t>FM Data Transmitter Uplink 1000bps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</si>
</sst>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E+00"/>
    <numFmt numFmtId="177" formatCode="0.00_ "/>
    <numFmt numFmtId="178" formatCode="0.000_ "/>
    <numFmt numFmtId="179" formatCode="0.0"/>
    <numFmt numFmtId="180" formatCode="0.E+00"/>
    <numFmt numFmtId="181" formatCode="0.0_ "/>
    <numFmt numFmtId="182" formatCode="0.000"/>
  </numFmts>
  <fonts count="17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0.5"/>
      <name val="ＭＳ Ｐゴシック"/>
      <family val="3"/>
      <charset val="128"/>
    </font>
    <font>
      <sz val="18"/>
      <color theme="1"/>
      <name val="Meiryo UI"/>
      <family val="3"/>
      <charset val="128"/>
    </font>
    <font>
      <sz val="18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0"/>
      <name val="Arial"/>
      <family val="2"/>
    </font>
    <font>
      <vertAlign val="subscript"/>
      <sz val="10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8"/>
      <color theme="1"/>
      <name val="Arial"/>
      <family val="2"/>
    </font>
    <font>
      <sz val="10.5"/>
      <name val="Arial"/>
      <family val="2"/>
    </font>
    <font>
      <vertAlign val="subscript"/>
      <sz val="10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vertical="center"/>
    </xf>
    <xf numFmtId="0" fontId="3" fillId="0" borderId="4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4" borderId="12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2" xfId="0" applyFont="1" applyBorder="1">
      <alignment vertical="center"/>
    </xf>
    <xf numFmtId="0" fontId="0" fillId="0" borderId="12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12" xfId="0" applyBorder="1">
      <alignment vertical="center"/>
    </xf>
    <xf numFmtId="176" fontId="0" fillId="0" borderId="12" xfId="0" applyNumberFormat="1" applyFill="1" applyBorder="1">
      <alignment vertical="center"/>
    </xf>
    <xf numFmtId="176" fontId="0" fillId="3" borderId="0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>
      <alignment vertical="center"/>
    </xf>
    <xf numFmtId="11" fontId="0" fillId="0" borderId="15" xfId="0" applyNumberFormat="1" applyFill="1" applyBorder="1">
      <alignment vertical="center"/>
    </xf>
    <xf numFmtId="11" fontId="0" fillId="3" borderId="0" xfId="0" applyNumberFormat="1" applyFill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11" fontId="0" fillId="0" borderId="15" xfId="0" applyNumberForma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0" xfId="0" quotePrefix="1" applyFont="1" applyFill="1">
      <alignment vertical="center"/>
    </xf>
    <xf numFmtId="0" fontId="3" fillId="0" borderId="15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NumberFormat="1" applyFont="1" applyFill="1" applyBorder="1">
      <alignment vertical="center"/>
    </xf>
    <xf numFmtId="0" fontId="3" fillId="3" borderId="0" xfId="0" applyNumberFormat="1" applyFont="1" applyFill="1" applyBorder="1">
      <alignment vertical="center"/>
    </xf>
    <xf numFmtId="0" fontId="3" fillId="0" borderId="12" xfId="0" applyNumberFormat="1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1" fontId="3" fillId="3" borderId="12" xfId="0" applyNumberFormat="1" applyFont="1" applyFill="1" applyBorder="1">
      <alignment vertical="center"/>
    </xf>
    <xf numFmtId="0" fontId="3" fillId="3" borderId="12" xfId="0" applyNumberFormat="1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3" borderId="19" xfId="0" applyFont="1" applyFill="1" applyBorder="1">
      <alignment vertical="center"/>
    </xf>
    <xf numFmtId="0" fontId="3" fillId="3" borderId="20" xfId="0" applyNumberFormat="1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3" fillId="3" borderId="17" xfId="0" applyFont="1" applyFill="1" applyBorder="1">
      <alignment vertical="center"/>
    </xf>
    <xf numFmtId="177" fontId="3" fillId="0" borderId="21" xfId="0" applyNumberFormat="1" applyFont="1" applyFill="1" applyBorder="1">
      <alignment vertical="center"/>
    </xf>
    <xf numFmtId="2" fontId="3" fillId="3" borderId="13" xfId="0" applyNumberFormat="1" applyFont="1" applyFill="1" applyBorder="1">
      <alignment vertical="center"/>
    </xf>
    <xf numFmtId="2" fontId="3" fillId="3" borderId="14" xfId="0" applyNumberFormat="1" applyFont="1" applyFill="1" applyBorder="1">
      <alignment vertical="center"/>
    </xf>
    <xf numFmtId="2" fontId="3" fillId="5" borderId="15" xfId="0" applyNumberFormat="1" applyFont="1" applyFill="1" applyBorder="1">
      <alignment vertical="center"/>
    </xf>
    <xf numFmtId="2" fontId="3" fillId="3" borderId="0" xfId="0" applyNumberFormat="1" applyFont="1" applyFill="1">
      <alignment vertical="center"/>
    </xf>
    <xf numFmtId="2" fontId="3" fillId="3" borderId="0" xfId="0" applyNumberFormat="1" applyFont="1" applyFill="1" applyBorder="1">
      <alignment vertical="center"/>
    </xf>
    <xf numFmtId="2" fontId="3" fillId="0" borderId="13" xfId="0" applyNumberFormat="1" applyFont="1" applyFill="1" applyBorder="1">
      <alignment vertical="center"/>
    </xf>
    <xf numFmtId="2" fontId="3" fillId="0" borderId="14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8" fontId="3" fillId="0" borderId="10" xfId="0" applyNumberFormat="1" applyFont="1" applyBorder="1">
      <alignment vertical="center"/>
    </xf>
    <xf numFmtId="178" fontId="3" fillId="0" borderId="11" xfId="0" applyNumberFormat="1" applyFont="1" applyBorder="1">
      <alignment vertical="center"/>
    </xf>
    <xf numFmtId="178" fontId="3" fillId="0" borderId="12" xfId="0" applyNumberFormat="1" applyFont="1" applyBorder="1">
      <alignment vertical="center"/>
    </xf>
    <xf numFmtId="178" fontId="3" fillId="0" borderId="0" xfId="0" applyNumberFormat="1" applyFont="1" applyFill="1" applyBorder="1">
      <alignment vertical="center"/>
    </xf>
    <xf numFmtId="178" fontId="0" fillId="0" borderId="12" xfId="0" applyNumberFormat="1" applyBorder="1">
      <alignment vertical="center"/>
    </xf>
    <xf numFmtId="178" fontId="0" fillId="0" borderId="0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1" fontId="0" fillId="0" borderId="0" xfId="0" applyNumberFormat="1" applyFill="1" applyBorder="1">
      <alignment vertical="center"/>
    </xf>
    <xf numFmtId="2" fontId="3" fillId="0" borderId="12" xfId="0" applyNumberFormat="1" applyFont="1" applyFill="1" applyBorder="1">
      <alignment vertical="center"/>
    </xf>
    <xf numFmtId="177" fontId="3" fillId="0" borderId="12" xfId="0" applyNumberFormat="1" applyFont="1" applyFill="1" applyBorder="1">
      <alignment vertical="center"/>
    </xf>
    <xf numFmtId="2" fontId="3" fillId="0" borderId="12" xfId="0" applyNumberFormat="1" applyFont="1" applyBorder="1">
      <alignment vertical="center"/>
    </xf>
    <xf numFmtId="0" fontId="3" fillId="0" borderId="0" xfId="0" applyNumberFormat="1" applyFont="1" applyFill="1" applyBorder="1">
      <alignment vertical="center"/>
    </xf>
    <xf numFmtId="2" fontId="3" fillId="0" borderId="15" xfId="0" applyNumberFormat="1" applyFont="1" applyFill="1" applyBorder="1">
      <alignment vertical="center"/>
    </xf>
    <xf numFmtId="11" fontId="3" fillId="0" borderId="12" xfId="0" applyNumberFormat="1" applyFont="1" applyFill="1" applyBorder="1">
      <alignment vertical="center"/>
    </xf>
    <xf numFmtId="11" fontId="3" fillId="0" borderId="0" xfId="0" applyNumberFormat="1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0" xfId="0" applyNumberFormat="1" applyFont="1" applyFill="1" applyBorder="1">
      <alignment vertical="center"/>
    </xf>
    <xf numFmtId="179" fontId="3" fillId="0" borderId="15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180" fontId="3" fillId="0" borderId="12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5" borderId="15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2" fontId="3" fillId="0" borderId="0" xfId="0" applyNumberFormat="1" applyFont="1" applyFill="1" applyBorder="1">
      <alignment vertical="center"/>
    </xf>
    <xf numFmtId="0" fontId="3" fillId="3" borderId="7" xfId="0" applyFont="1" applyFill="1" applyBorder="1">
      <alignment vertical="center"/>
    </xf>
    <xf numFmtId="178" fontId="3" fillId="3" borderId="12" xfId="0" applyNumberFormat="1" applyFont="1" applyFill="1" applyBorder="1">
      <alignment vertical="center"/>
    </xf>
    <xf numFmtId="178" fontId="0" fillId="3" borderId="12" xfId="0" applyNumberFormat="1" applyFont="1" applyFill="1" applyBorder="1">
      <alignment vertical="center"/>
    </xf>
    <xf numFmtId="176" fontId="0" fillId="3" borderId="12" xfId="0" applyNumberFormat="1" applyFont="1" applyFill="1" applyBorder="1">
      <alignment vertical="center"/>
    </xf>
    <xf numFmtId="11" fontId="0" fillId="3" borderId="15" xfId="0" applyNumberFormat="1" applyFont="1" applyFill="1" applyBorder="1">
      <alignment vertical="center"/>
    </xf>
    <xf numFmtId="2" fontId="3" fillId="3" borderId="12" xfId="0" applyNumberFormat="1" applyFont="1" applyFill="1" applyBorder="1">
      <alignment vertical="center"/>
    </xf>
    <xf numFmtId="182" fontId="3" fillId="0" borderId="12" xfId="0" applyNumberFormat="1" applyFont="1" applyFill="1" applyBorder="1">
      <alignment vertical="center"/>
    </xf>
    <xf numFmtId="2" fontId="3" fillId="3" borderId="15" xfId="0" applyNumberFormat="1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179" fontId="3" fillId="3" borderId="15" xfId="0" applyNumberFormat="1" applyFont="1" applyFill="1" applyBorder="1">
      <alignment vertical="center"/>
    </xf>
    <xf numFmtId="38" fontId="3" fillId="3" borderId="12" xfId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177" fontId="3" fillId="3" borderId="12" xfId="0" applyNumberFormat="1" applyFont="1" applyFill="1" applyBorder="1">
      <alignment vertical="center"/>
    </xf>
    <xf numFmtId="182" fontId="0" fillId="0" borderId="12" xfId="0" applyNumberFormat="1" applyFill="1" applyBorder="1">
      <alignment vertical="center"/>
    </xf>
    <xf numFmtId="177" fontId="3" fillId="0" borderId="0" xfId="0" applyNumberFormat="1" applyFont="1">
      <alignment vertical="center"/>
    </xf>
    <xf numFmtId="0" fontId="10" fillId="0" borderId="4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Fill="1" applyBorder="1">
      <alignment vertical="center"/>
    </xf>
    <xf numFmtId="0" fontId="10" fillId="0" borderId="18" xfId="0" applyFont="1" applyBorder="1">
      <alignment vertical="center"/>
    </xf>
    <xf numFmtId="0" fontId="10" fillId="0" borderId="13" xfId="0" applyFont="1" applyFill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5" fillId="3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3" borderId="0" xfId="0" applyFont="1" applyFill="1" applyBorder="1">
      <alignment vertical="center"/>
    </xf>
    <xf numFmtId="0" fontId="15" fillId="0" borderId="11" xfId="0" applyFont="1" applyFill="1" applyBorder="1">
      <alignment vertical="center"/>
    </xf>
    <xf numFmtId="0" fontId="15" fillId="4" borderId="12" xfId="0" applyFont="1" applyFill="1" applyBorder="1">
      <alignment vertical="center"/>
    </xf>
    <xf numFmtId="0" fontId="15" fillId="0" borderId="11" xfId="0" applyFont="1" applyBorder="1">
      <alignment vertical="center"/>
    </xf>
    <xf numFmtId="0" fontId="15" fillId="0" borderId="0" xfId="0" applyFont="1" applyFill="1" applyBorder="1">
      <alignment vertical="center"/>
    </xf>
    <xf numFmtId="0" fontId="15" fillId="3" borderId="11" xfId="0" applyFont="1" applyFill="1" applyBorder="1">
      <alignment vertical="center"/>
    </xf>
    <xf numFmtId="0" fontId="15" fillId="0" borderId="12" xfId="0" applyFont="1" applyFill="1" applyBorder="1">
      <alignment vertical="center"/>
    </xf>
    <xf numFmtId="0" fontId="15" fillId="0" borderId="12" xfId="0" applyFont="1" applyBorder="1">
      <alignment vertical="center"/>
    </xf>
    <xf numFmtId="0" fontId="15" fillId="3" borderId="12" xfId="0" applyFont="1" applyFill="1" applyBorder="1">
      <alignment vertical="center"/>
    </xf>
    <xf numFmtId="178" fontId="15" fillId="3" borderId="12" xfId="0" applyNumberFormat="1" applyFont="1" applyFill="1" applyBorder="1">
      <alignment vertical="center"/>
    </xf>
    <xf numFmtId="178" fontId="15" fillId="0" borderId="0" xfId="0" applyNumberFormat="1" applyFont="1" applyFill="1" applyBorder="1">
      <alignment vertical="center"/>
    </xf>
    <xf numFmtId="178" fontId="15" fillId="0" borderId="11" xfId="0" applyNumberFormat="1" applyFont="1" applyBorder="1">
      <alignment vertical="center"/>
    </xf>
    <xf numFmtId="178" fontId="15" fillId="0" borderId="12" xfId="0" applyNumberFormat="1" applyFont="1" applyBorder="1">
      <alignment vertical="center"/>
    </xf>
    <xf numFmtId="182" fontId="15" fillId="0" borderId="12" xfId="0" applyNumberFormat="1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12" fillId="0" borderId="12" xfId="0" applyFont="1" applyBorder="1">
      <alignment vertical="center"/>
    </xf>
    <xf numFmtId="0" fontId="12" fillId="0" borderId="0" xfId="0" applyFont="1" applyFill="1" applyBorder="1">
      <alignment vertical="center"/>
    </xf>
    <xf numFmtId="178" fontId="12" fillId="3" borderId="12" xfId="0" applyNumberFormat="1" applyFont="1" applyFill="1" applyBorder="1">
      <alignment vertical="center"/>
    </xf>
    <xf numFmtId="178" fontId="12" fillId="0" borderId="0" xfId="0" applyNumberFormat="1" applyFont="1" applyFill="1" applyBorder="1">
      <alignment vertical="center"/>
    </xf>
    <xf numFmtId="178" fontId="12" fillId="0" borderId="12" xfId="0" applyNumberFormat="1" applyFont="1" applyBorder="1">
      <alignment vertical="center"/>
    </xf>
    <xf numFmtId="182" fontId="12" fillId="0" borderId="12" xfId="0" applyNumberFormat="1" applyFont="1" applyFill="1" applyBorder="1">
      <alignment vertical="center"/>
    </xf>
    <xf numFmtId="176" fontId="12" fillId="0" borderId="12" xfId="0" applyNumberFormat="1" applyFont="1" applyFill="1" applyBorder="1">
      <alignment vertical="center"/>
    </xf>
    <xf numFmtId="176" fontId="12" fillId="3" borderId="0" xfId="0" applyNumberFormat="1" applyFont="1" applyFill="1" applyBorder="1">
      <alignment vertical="center"/>
    </xf>
    <xf numFmtId="176" fontId="12" fillId="0" borderId="12" xfId="0" applyNumberFormat="1" applyFont="1" applyBorder="1">
      <alignment vertical="center"/>
    </xf>
    <xf numFmtId="176" fontId="12" fillId="0" borderId="0" xfId="0" applyNumberFormat="1" applyFont="1" applyFill="1" applyBorder="1">
      <alignment vertical="center"/>
    </xf>
    <xf numFmtId="176" fontId="12" fillId="3" borderId="12" xfId="0" applyNumberFormat="1" applyFont="1" applyFill="1" applyBorder="1">
      <alignment vertical="center"/>
    </xf>
    <xf numFmtId="0" fontId="15" fillId="0" borderId="14" xfId="0" applyFont="1" applyFill="1" applyBorder="1">
      <alignment vertical="center"/>
    </xf>
    <xf numFmtId="11" fontId="12" fillId="0" borderId="15" xfId="0" applyNumberFormat="1" applyFont="1" applyFill="1" applyBorder="1">
      <alignment vertical="center"/>
    </xf>
    <xf numFmtId="11" fontId="12" fillId="3" borderId="0" xfId="0" applyNumberFormat="1" applyFont="1" applyFill="1" applyBorder="1">
      <alignment vertical="center"/>
    </xf>
    <xf numFmtId="0" fontId="15" fillId="0" borderId="14" xfId="0" applyFont="1" applyBorder="1">
      <alignment vertical="center"/>
    </xf>
    <xf numFmtId="11" fontId="12" fillId="0" borderId="15" xfId="0" applyNumberFormat="1" applyFont="1" applyBorder="1">
      <alignment vertical="center"/>
    </xf>
    <xf numFmtId="11" fontId="12" fillId="0" borderId="0" xfId="0" applyNumberFormat="1" applyFont="1" applyFill="1" applyBorder="1">
      <alignment vertical="center"/>
    </xf>
    <xf numFmtId="0" fontId="15" fillId="3" borderId="14" xfId="0" applyFont="1" applyFill="1" applyBorder="1">
      <alignment vertical="center"/>
    </xf>
    <xf numFmtId="11" fontId="12" fillId="3" borderId="15" xfId="0" applyNumberFormat="1" applyFont="1" applyFill="1" applyBorder="1">
      <alignment vertical="center"/>
    </xf>
    <xf numFmtId="0" fontId="15" fillId="0" borderId="0" xfId="0" applyFont="1" applyFill="1">
      <alignment vertical="center"/>
    </xf>
    <xf numFmtId="0" fontId="15" fillId="0" borderId="0" xfId="0" applyFont="1">
      <alignment vertical="center"/>
    </xf>
    <xf numFmtId="0" fontId="15" fillId="3" borderId="0" xfId="0" applyFont="1" applyFill="1" applyBorder="1" applyAlignment="1">
      <alignment horizontal="center" vertical="center"/>
    </xf>
    <xf numFmtId="2" fontId="15" fillId="3" borderId="12" xfId="0" applyNumberFormat="1" applyFont="1" applyFill="1" applyBorder="1">
      <alignment vertical="center"/>
    </xf>
    <xf numFmtId="2" fontId="15" fillId="0" borderId="12" xfId="0" applyNumberFormat="1" applyFont="1" applyFill="1" applyBorder="1">
      <alignment vertical="center"/>
    </xf>
    <xf numFmtId="177" fontId="15" fillId="0" borderId="12" xfId="0" applyNumberFormat="1" applyFont="1" applyFill="1" applyBorder="1">
      <alignment vertical="center"/>
    </xf>
    <xf numFmtId="0" fontId="15" fillId="3" borderId="0" xfId="0" quotePrefix="1" applyFont="1" applyFill="1">
      <alignment vertical="center"/>
    </xf>
    <xf numFmtId="2" fontId="15" fillId="0" borderId="12" xfId="0" applyNumberFormat="1" applyFont="1" applyBorder="1">
      <alignment vertical="center"/>
    </xf>
    <xf numFmtId="0" fontId="15" fillId="0" borderId="15" xfId="0" applyFont="1" applyFill="1" applyBorder="1">
      <alignment vertical="center"/>
    </xf>
    <xf numFmtId="0" fontId="15" fillId="0" borderId="15" xfId="0" applyFont="1" applyBorder="1">
      <alignment vertical="center"/>
    </xf>
    <xf numFmtId="0" fontId="15" fillId="3" borderId="15" xfId="0" applyFont="1" applyFill="1" applyBorder="1">
      <alignment vertical="center"/>
    </xf>
    <xf numFmtId="0" fontId="15" fillId="0" borderId="12" xfId="0" applyNumberFormat="1" applyFont="1" applyFill="1" applyBorder="1">
      <alignment vertical="center"/>
    </xf>
    <xf numFmtId="0" fontId="15" fillId="3" borderId="0" xfId="0" applyNumberFormat="1" applyFont="1" applyFill="1" applyBorder="1">
      <alignment vertical="center"/>
    </xf>
    <xf numFmtId="0" fontId="15" fillId="0" borderId="12" xfId="0" applyNumberFormat="1" applyFont="1" applyBorder="1">
      <alignment vertical="center"/>
    </xf>
    <xf numFmtId="0" fontId="15" fillId="0" borderId="0" xfId="0" applyNumberFormat="1" applyFont="1" applyFill="1" applyBorder="1">
      <alignment vertical="center"/>
    </xf>
    <xf numFmtId="2" fontId="15" fillId="3" borderId="15" xfId="0" applyNumberFormat="1" applyFont="1" applyFill="1" applyBorder="1">
      <alignment vertical="center"/>
    </xf>
    <xf numFmtId="2" fontId="15" fillId="0" borderId="15" xfId="0" applyNumberFormat="1" applyFont="1" applyFill="1" applyBorder="1">
      <alignment vertical="center"/>
    </xf>
    <xf numFmtId="11" fontId="15" fillId="3" borderId="12" xfId="0" applyNumberFormat="1" applyFont="1" applyFill="1" applyBorder="1">
      <alignment vertical="center"/>
    </xf>
    <xf numFmtId="11" fontId="15" fillId="0" borderId="0" xfId="0" applyNumberFormat="1" applyFont="1" applyFill="1" applyBorder="1">
      <alignment vertical="center"/>
    </xf>
    <xf numFmtId="11" fontId="15" fillId="0" borderId="12" xfId="0" applyNumberFormat="1" applyFont="1" applyFill="1" applyBorder="1">
      <alignment vertical="center"/>
    </xf>
    <xf numFmtId="0" fontId="15" fillId="3" borderId="12" xfId="0" applyNumberFormat="1" applyFont="1" applyFill="1" applyBorder="1">
      <alignment vertical="center"/>
    </xf>
    <xf numFmtId="0" fontId="15" fillId="3" borderId="19" xfId="0" applyFont="1" applyFill="1" applyBorder="1">
      <alignment vertical="center"/>
    </xf>
    <xf numFmtId="0" fontId="15" fillId="3" borderId="20" xfId="0" applyNumberFormat="1" applyFont="1" applyFill="1" applyBorder="1">
      <alignment vertical="center"/>
    </xf>
    <xf numFmtId="0" fontId="15" fillId="0" borderId="19" xfId="0" applyFont="1" applyFill="1" applyBorder="1">
      <alignment vertical="center"/>
    </xf>
    <xf numFmtId="0" fontId="15" fillId="0" borderId="20" xfId="0" applyNumberFormat="1" applyFont="1" applyFill="1" applyBorder="1">
      <alignment vertical="center"/>
    </xf>
    <xf numFmtId="179" fontId="15" fillId="3" borderId="15" xfId="0" applyNumberFormat="1" applyFont="1" applyFill="1" applyBorder="1">
      <alignment vertical="center"/>
    </xf>
    <xf numFmtId="179" fontId="15" fillId="0" borderId="0" xfId="0" applyNumberFormat="1" applyFont="1" applyFill="1" applyBorder="1">
      <alignment vertical="center"/>
    </xf>
    <xf numFmtId="179" fontId="15" fillId="0" borderId="15" xfId="0" applyNumberFormat="1" applyFont="1" applyFill="1" applyBorder="1">
      <alignment vertical="center"/>
    </xf>
    <xf numFmtId="0" fontId="15" fillId="3" borderId="16" xfId="0" applyFont="1" applyFill="1" applyBorder="1">
      <alignment vertical="center"/>
    </xf>
    <xf numFmtId="0" fontId="15" fillId="3" borderId="17" xfId="0" applyFont="1" applyFill="1" applyBorder="1">
      <alignment vertical="center"/>
    </xf>
    <xf numFmtId="0" fontId="15" fillId="0" borderId="16" xfId="0" applyFont="1" applyFill="1" applyBorder="1">
      <alignment vertical="center"/>
    </xf>
    <xf numFmtId="0" fontId="15" fillId="0" borderId="17" xfId="0" applyFont="1" applyFill="1" applyBorder="1">
      <alignment vertical="center"/>
    </xf>
    <xf numFmtId="38" fontId="15" fillId="3" borderId="12" xfId="1" applyFont="1" applyFill="1" applyBorder="1">
      <alignment vertical="center"/>
    </xf>
    <xf numFmtId="176" fontId="15" fillId="3" borderId="12" xfId="0" applyNumberFormat="1" applyFont="1" applyFill="1" applyBorder="1">
      <alignment vertical="center"/>
    </xf>
    <xf numFmtId="180" fontId="15" fillId="0" borderId="12" xfId="0" applyNumberFormat="1" applyFont="1" applyFill="1" applyBorder="1">
      <alignment vertical="center"/>
    </xf>
    <xf numFmtId="177" fontId="15" fillId="0" borderId="21" xfId="0" applyNumberFormat="1" applyFont="1" applyFill="1" applyBorder="1">
      <alignment vertical="center"/>
    </xf>
    <xf numFmtId="177" fontId="15" fillId="3" borderId="12" xfId="0" applyNumberFormat="1" applyFont="1" applyFill="1" applyBorder="1">
      <alignment vertical="center"/>
    </xf>
    <xf numFmtId="177" fontId="15" fillId="0" borderId="0" xfId="0" applyNumberFormat="1" applyFont="1" applyFill="1" applyBorder="1">
      <alignment vertical="center"/>
    </xf>
    <xf numFmtId="2" fontId="15" fillId="3" borderId="14" xfId="0" applyNumberFormat="1" applyFont="1" applyFill="1" applyBorder="1">
      <alignment vertical="center"/>
    </xf>
    <xf numFmtId="2" fontId="15" fillId="5" borderId="15" xfId="0" applyNumberFormat="1" applyFont="1" applyFill="1" applyBorder="1">
      <alignment vertical="center"/>
    </xf>
    <xf numFmtId="2" fontId="15" fillId="3" borderId="0" xfId="0" applyNumberFormat="1" applyFont="1" applyFill="1">
      <alignment vertical="center"/>
    </xf>
    <xf numFmtId="2" fontId="15" fillId="3" borderId="0" xfId="0" applyNumberFormat="1" applyFont="1" applyFill="1" applyBorder="1">
      <alignment vertical="center"/>
    </xf>
    <xf numFmtId="2" fontId="15" fillId="0" borderId="14" xfId="0" applyNumberFormat="1" applyFont="1" applyFill="1" applyBorder="1">
      <alignment vertical="center"/>
    </xf>
    <xf numFmtId="2" fontId="15" fillId="0" borderId="0" xfId="0" applyNumberFormat="1" applyFont="1" applyFill="1" applyBorder="1">
      <alignment vertical="center"/>
    </xf>
    <xf numFmtId="177" fontId="15" fillId="5" borderId="15" xfId="0" applyNumberFormat="1" applyFont="1" applyFill="1" applyBorder="1">
      <alignment vertical="center"/>
    </xf>
    <xf numFmtId="181" fontId="15" fillId="0" borderId="0" xfId="0" applyNumberFormat="1" applyFont="1" applyFill="1" applyBorder="1">
      <alignment vertical="center"/>
    </xf>
    <xf numFmtId="177" fontId="15" fillId="0" borderId="0" xfId="0" applyNumberFormat="1" applyFont="1">
      <alignment vertical="center"/>
    </xf>
    <xf numFmtId="0" fontId="3" fillId="6" borderId="12" xfId="0" applyFont="1" applyFill="1" applyBorder="1">
      <alignment vertical="center"/>
    </xf>
    <xf numFmtId="0" fontId="8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6" borderId="12" xfId="0" applyFont="1" applyFill="1" applyBorder="1">
      <alignment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6"/>
  <sheetViews>
    <sheetView tabSelected="1" workbookViewId="0">
      <selection activeCell="F4" sqref="F4:H4"/>
    </sheetView>
  </sheetViews>
  <sheetFormatPr defaultRowHeight="15.75" x14ac:dyDescent="0.25"/>
  <cols>
    <col min="2" max="2" width="24.109375" bestFit="1" customWidth="1"/>
    <col min="4" max="4" width="12.77734375" bestFit="1" customWidth="1"/>
    <col min="6" max="6" width="24.109375" bestFit="1" customWidth="1"/>
    <col min="7" max="7" width="10.109375" bestFit="1" customWidth="1"/>
    <col min="8" max="8" width="12.77734375" bestFit="1" customWidth="1"/>
    <col min="10" max="10" width="24.109375" bestFit="1" customWidth="1"/>
    <col min="12" max="12" width="12.77734375" bestFit="1" customWidth="1"/>
    <col min="14" max="14" width="24.109375" bestFit="1" customWidth="1"/>
    <col min="15" max="15" width="10.109375" bestFit="1" customWidth="1"/>
    <col min="16" max="16" width="12.77734375" bestFit="1" customWidth="1"/>
    <col min="18" max="18" width="24.109375" bestFit="1" customWidth="1"/>
    <col min="19" max="19" width="10.109375" bestFit="1" customWidth="1"/>
    <col min="20" max="20" width="12.77734375" bestFit="1" customWidth="1"/>
    <col min="22" max="22" width="24.109375" bestFit="1" customWidth="1"/>
    <col min="23" max="23" width="10.109375" bestFit="1" customWidth="1"/>
    <col min="24" max="24" width="12.77734375" bestFit="1" customWidth="1"/>
    <col min="25" max="25" width="12.77734375" style="89" customWidth="1"/>
    <col min="26" max="26" width="26.33203125" style="89" bestFit="1" customWidth="1"/>
    <col min="27" max="27" width="10.109375" style="89" bestFit="1" customWidth="1"/>
    <col min="28" max="28" width="12.77734375" style="89" customWidth="1"/>
    <col min="29" max="29" width="5.88671875" style="89" customWidth="1"/>
    <col min="30" max="30" width="24.109375" style="89" bestFit="1" customWidth="1"/>
    <col min="31" max="32" width="12.77734375" style="89" customWidth="1"/>
    <col min="33" max="33" width="7.21875" style="89" customWidth="1"/>
    <col min="34" max="34" width="24.109375" bestFit="1" customWidth="1"/>
    <col min="35" max="35" width="10.109375" bestFit="1" customWidth="1"/>
    <col min="36" max="36" width="9" customWidth="1"/>
    <col min="38" max="38" width="24.109375" bestFit="1" customWidth="1"/>
    <col min="39" max="39" width="10.109375" bestFit="1" customWidth="1"/>
    <col min="40" max="40" width="9.6640625" bestFit="1" customWidth="1"/>
    <col min="42" max="42" width="27.88671875" bestFit="1" customWidth="1"/>
    <col min="43" max="43" width="10.109375" bestFit="1" customWidth="1"/>
    <col min="44" max="44" width="9.6640625" bestFit="1" customWidth="1"/>
    <col min="46" max="46" width="24.109375" bestFit="1" customWidth="1"/>
    <col min="47" max="47" width="10.109375" bestFit="1" customWidth="1"/>
    <col min="48" max="48" width="9.109375" bestFit="1" customWidth="1"/>
  </cols>
  <sheetData>
    <row r="1" spans="1:48" x14ac:dyDescent="0.25">
      <c r="A1" s="207" t="s">
        <v>0</v>
      </c>
      <c r="B1" s="207"/>
      <c r="C1" s="207"/>
      <c r="D1" s="207"/>
      <c r="E1" s="207"/>
    </row>
    <row r="2" spans="1:48" ht="15.75" customHeight="1" x14ac:dyDescent="0.25">
      <c r="B2" s="205" t="s">
        <v>235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R2" s="205" t="s">
        <v>236</v>
      </c>
      <c r="S2" s="206"/>
      <c r="T2" s="206"/>
      <c r="U2" s="206"/>
      <c r="V2" s="206"/>
      <c r="W2" s="206"/>
      <c r="X2" s="206"/>
      <c r="Y2" s="90"/>
      <c r="Z2" s="234" t="s">
        <v>241</v>
      </c>
      <c r="AA2" s="235"/>
      <c r="AB2" s="235"/>
      <c r="AC2" s="90"/>
      <c r="AD2" s="233" t="s">
        <v>496</v>
      </c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</row>
    <row r="3" spans="1:48" ht="16.5" customHeight="1" thickBot="1" x14ac:dyDescent="0.3"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R3" s="206"/>
      <c r="S3" s="206"/>
      <c r="T3" s="206"/>
      <c r="U3" s="206"/>
      <c r="V3" s="206"/>
      <c r="W3" s="206"/>
      <c r="X3" s="206"/>
      <c r="Y3" s="90"/>
      <c r="Z3" s="235"/>
      <c r="AA3" s="235"/>
      <c r="AB3" s="235"/>
      <c r="AC3" s="90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</row>
    <row r="4" spans="1:48" ht="16.5" thickBot="1" x14ac:dyDescent="0.3">
      <c r="B4" s="208" t="s">
        <v>493</v>
      </c>
      <c r="C4" s="209"/>
      <c r="D4" s="210"/>
      <c r="E4" s="1"/>
      <c r="F4" s="208" t="s">
        <v>494</v>
      </c>
      <c r="G4" s="209"/>
      <c r="H4" s="210"/>
      <c r="I4" s="2"/>
      <c r="J4" s="208" t="s">
        <v>1</v>
      </c>
      <c r="K4" s="209"/>
      <c r="L4" s="210"/>
      <c r="M4" s="1"/>
      <c r="N4" s="208" t="s">
        <v>2</v>
      </c>
      <c r="O4" s="209"/>
      <c r="P4" s="210"/>
      <c r="Q4" s="1"/>
      <c r="R4" s="208" t="s">
        <v>3</v>
      </c>
      <c r="S4" s="209"/>
      <c r="T4" s="210"/>
      <c r="U4" s="1"/>
      <c r="V4" s="208" t="s">
        <v>4</v>
      </c>
      <c r="W4" s="209"/>
      <c r="X4" s="210"/>
      <c r="Y4" s="61"/>
      <c r="Z4" s="208" t="s">
        <v>237</v>
      </c>
      <c r="AA4" s="209"/>
      <c r="AB4" s="210"/>
      <c r="AC4" s="1"/>
      <c r="AD4" s="225" t="s">
        <v>497</v>
      </c>
      <c r="AE4" s="226"/>
      <c r="AF4" s="227"/>
      <c r="AH4" s="225" t="s">
        <v>498</v>
      </c>
      <c r="AI4" s="226"/>
      <c r="AJ4" s="227"/>
      <c r="AK4" s="1"/>
      <c r="AL4" s="225" t="s">
        <v>499</v>
      </c>
      <c r="AM4" s="226"/>
      <c r="AN4" s="227"/>
      <c r="AO4" s="1"/>
      <c r="AP4" s="225" t="s">
        <v>500</v>
      </c>
      <c r="AQ4" s="226"/>
      <c r="AR4" s="227"/>
      <c r="AT4" s="225" t="s">
        <v>501</v>
      </c>
      <c r="AU4" s="226"/>
      <c r="AV4" s="227"/>
    </row>
    <row r="5" spans="1:48" x14ac:dyDescent="0.25">
      <c r="B5" s="3" t="s">
        <v>5</v>
      </c>
      <c r="C5" s="213" t="s">
        <v>6</v>
      </c>
      <c r="D5" s="214"/>
      <c r="E5" s="1"/>
      <c r="F5" s="3" t="s">
        <v>5</v>
      </c>
      <c r="G5" s="213" t="s">
        <v>7</v>
      </c>
      <c r="H5" s="214"/>
      <c r="I5" s="4"/>
      <c r="J5" s="3" t="s">
        <v>5</v>
      </c>
      <c r="K5" s="213" t="s">
        <v>8</v>
      </c>
      <c r="L5" s="214"/>
      <c r="M5" s="1"/>
      <c r="N5" s="3" t="s">
        <v>5</v>
      </c>
      <c r="O5" s="213" t="s">
        <v>6</v>
      </c>
      <c r="P5" s="214"/>
      <c r="Q5" s="1"/>
      <c r="R5" s="5" t="s">
        <v>5</v>
      </c>
      <c r="S5" s="215" t="s">
        <v>495</v>
      </c>
      <c r="T5" s="216"/>
      <c r="U5" s="1"/>
      <c r="V5" s="5" t="s">
        <v>5</v>
      </c>
      <c r="W5" s="215" t="s">
        <v>495</v>
      </c>
      <c r="X5" s="216"/>
      <c r="Y5" s="61"/>
      <c r="Z5" s="5" t="s">
        <v>5</v>
      </c>
      <c r="AA5" s="215" t="s">
        <v>238</v>
      </c>
      <c r="AB5" s="216"/>
      <c r="AC5" s="61"/>
      <c r="AD5" s="5" t="s">
        <v>5</v>
      </c>
      <c r="AE5" s="215" t="s">
        <v>239</v>
      </c>
      <c r="AF5" s="216"/>
      <c r="AH5" s="5" t="s">
        <v>5</v>
      </c>
      <c r="AI5" s="215" t="s">
        <v>169</v>
      </c>
      <c r="AJ5" s="216"/>
      <c r="AK5" s="61"/>
      <c r="AL5" s="5" t="s">
        <v>5</v>
      </c>
      <c r="AM5" s="215" t="s">
        <v>170</v>
      </c>
      <c r="AN5" s="216"/>
      <c r="AO5" s="61"/>
      <c r="AP5" s="5" t="s">
        <v>5</v>
      </c>
      <c r="AQ5" s="215" t="s">
        <v>196</v>
      </c>
      <c r="AR5" s="216"/>
      <c r="AT5" s="3" t="s">
        <v>5</v>
      </c>
      <c r="AU5" s="213" t="s">
        <v>252</v>
      </c>
      <c r="AV5" s="214"/>
    </row>
    <row r="6" spans="1:48" x14ac:dyDescent="0.25">
      <c r="B6" s="6" t="s">
        <v>9</v>
      </c>
      <c r="C6" s="217" t="s">
        <v>10</v>
      </c>
      <c r="D6" s="218"/>
      <c r="E6" s="1"/>
      <c r="F6" s="6" t="s">
        <v>9</v>
      </c>
      <c r="G6" s="217" t="s">
        <v>11</v>
      </c>
      <c r="H6" s="218"/>
      <c r="I6" s="4"/>
      <c r="J6" s="6" t="s">
        <v>9</v>
      </c>
      <c r="K6" s="217" t="s">
        <v>11</v>
      </c>
      <c r="L6" s="218"/>
      <c r="M6" s="1"/>
      <c r="N6" s="6" t="s">
        <v>12</v>
      </c>
      <c r="O6" s="217" t="s">
        <v>13</v>
      </c>
      <c r="P6" s="218"/>
      <c r="Q6" s="1"/>
      <c r="R6" s="7" t="s">
        <v>12</v>
      </c>
      <c r="S6" s="211" t="s">
        <v>13</v>
      </c>
      <c r="T6" s="212"/>
      <c r="U6" s="1"/>
      <c r="V6" s="7" t="s">
        <v>12</v>
      </c>
      <c r="W6" s="211" t="s">
        <v>10</v>
      </c>
      <c r="X6" s="212"/>
      <c r="Y6" s="61"/>
      <c r="Z6" s="93" t="s">
        <v>12</v>
      </c>
      <c r="AA6" s="231" t="s">
        <v>10</v>
      </c>
      <c r="AB6" s="232"/>
      <c r="AC6" s="61"/>
      <c r="AD6" s="7" t="s">
        <v>12</v>
      </c>
      <c r="AE6" s="211" t="s">
        <v>10</v>
      </c>
      <c r="AF6" s="212"/>
      <c r="AH6" s="7" t="s">
        <v>12</v>
      </c>
      <c r="AI6" s="211" t="s">
        <v>171</v>
      </c>
      <c r="AJ6" s="212"/>
      <c r="AK6" s="61"/>
      <c r="AL6" s="7" t="s">
        <v>12</v>
      </c>
      <c r="AM6" s="211" t="s">
        <v>171</v>
      </c>
      <c r="AN6" s="212"/>
      <c r="AO6" s="61"/>
      <c r="AP6" s="7" t="s">
        <v>12</v>
      </c>
      <c r="AQ6" s="211" t="s">
        <v>171</v>
      </c>
      <c r="AR6" s="212"/>
      <c r="AT6" s="6" t="s">
        <v>12</v>
      </c>
      <c r="AU6" s="217" t="s">
        <v>13</v>
      </c>
      <c r="AV6" s="218"/>
    </row>
    <row r="7" spans="1:48" x14ac:dyDescent="0.25">
      <c r="B7" s="8" t="s">
        <v>14</v>
      </c>
      <c r="C7" s="9" t="s">
        <v>15</v>
      </c>
      <c r="D7" s="10">
        <v>500</v>
      </c>
      <c r="E7" s="1"/>
      <c r="F7" s="8" t="s">
        <v>14</v>
      </c>
      <c r="G7" s="9" t="s">
        <v>15</v>
      </c>
      <c r="H7" s="10">
        <v>500</v>
      </c>
      <c r="I7" s="4"/>
      <c r="J7" s="8" t="s">
        <v>14</v>
      </c>
      <c r="K7" s="9" t="s">
        <v>16</v>
      </c>
      <c r="L7" s="10">
        <v>500</v>
      </c>
      <c r="M7" s="1"/>
      <c r="N7" s="8" t="s">
        <v>14</v>
      </c>
      <c r="O7" s="9" t="s">
        <v>15</v>
      </c>
      <c r="P7" s="10">
        <v>500</v>
      </c>
      <c r="Q7" s="1"/>
      <c r="R7" s="11" t="s">
        <v>14</v>
      </c>
      <c r="S7" s="12" t="s">
        <v>16</v>
      </c>
      <c r="T7" s="10">
        <v>500</v>
      </c>
      <c r="U7" s="1"/>
      <c r="V7" s="11" t="s">
        <v>14</v>
      </c>
      <c r="W7" s="12" t="s">
        <v>16</v>
      </c>
      <c r="X7" s="10">
        <v>500</v>
      </c>
      <c r="Y7" s="62"/>
      <c r="Z7" s="31" t="s">
        <v>14</v>
      </c>
      <c r="AA7" s="32" t="s">
        <v>15</v>
      </c>
      <c r="AB7" s="10">
        <v>500</v>
      </c>
      <c r="AC7" s="62"/>
      <c r="AD7" s="11" t="s">
        <v>14</v>
      </c>
      <c r="AE7" s="12" t="s">
        <v>15</v>
      </c>
      <c r="AF7" s="10">
        <v>500</v>
      </c>
      <c r="AH7" s="11" t="s">
        <v>14</v>
      </c>
      <c r="AI7" s="12" t="s">
        <v>172</v>
      </c>
      <c r="AJ7" s="10">
        <v>500</v>
      </c>
      <c r="AK7" s="62"/>
      <c r="AL7" s="11" t="s">
        <v>14</v>
      </c>
      <c r="AM7" s="12" t="s">
        <v>15</v>
      </c>
      <c r="AN7" s="10">
        <v>500</v>
      </c>
      <c r="AO7" s="62"/>
      <c r="AP7" s="11" t="s">
        <v>14</v>
      </c>
      <c r="AQ7" s="12" t="s">
        <v>172</v>
      </c>
      <c r="AR7" s="10">
        <v>500</v>
      </c>
      <c r="AT7" s="8" t="s">
        <v>14</v>
      </c>
      <c r="AU7" s="9" t="s">
        <v>172</v>
      </c>
      <c r="AV7" s="10">
        <v>500</v>
      </c>
    </row>
    <row r="8" spans="1:48" x14ac:dyDescent="0.25">
      <c r="B8" s="8" t="s">
        <v>17</v>
      </c>
      <c r="C8" s="9" t="s">
        <v>18</v>
      </c>
      <c r="D8" s="13">
        <v>6378.1419999999998</v>
      </c>
      <c r="E8" s="1"/>
      <c r="F8" s="8" t="s">
        <v>17</v>
      </c>
      <c r="G8" s="9" t="s">
        <v>18</v>
      </c>
      <c r="H8" s="13">
        <v>6378.1419999999998</v>
      </c>
      <c r="I8" s="4"/>
      <c r="J8" s="8" t="s">
        <v>17</v>
      </c>
      <c r="K8" s="9" t="s">
        <v>18</v>
      </c>
      <c r="L8" s="13">
        <v>6378.1419999999998</v>
      </c>
      <c r="M8" s="1"/>
      <c r="N8" s="8" t="s">
        <v>17</v>
      </c>
      <c r="O8" s="9" t="s">
        <v>18</v>
      </c>
      <c r="P8" s="13">
        <v>6378.1419999999998</v>
      </c>
      <c r="Q8" s="1"/>
      <c r="R8" s="11" t="s">
        <v>17</v>
      </c>
      <c r="S8" s="12" t="s">
        <v>18</v>
      </c>
      <c r="T8" s="14">
        <v>6378.1419999999998</v>
      </c>
      <c r="U8" s="1"/>
      <c r="V8" s="11" t="s">
        <v>17</v>
      </c>
      <c r="W8" s="12" t="s">
        <v>19</v>
      </c>
      <c r="X8" s="14">
        <v>6378.1419999999998</v>
      </c>
      <c r="Y8" s="62"/>
      <c r="Z8" s="31" t="s">
        <v>17</v>
      </c>
      <c r="AA8" s="32" t="s">
        <v>18</v>
      </c>
      <c r="AB8" s="33">
        <v>6378.1419999999998</v>
      </c>
      <c r="AC8" s="62"/>
      <c r="AD8" s="11" t="s">
        <v>17</v>
      </c>
      <c r="AE8" s="12" t="s">
        <v>18</v>
      </c>
      <c r="AF8" s="14">
        <v>6378.1419999999998</v>
      </c>
      <c r="AH8" s="11" t="s">
        <v>17</v>
      </c>
      <c r="AI8" s="12" t="s">
        <v>18</v>
      </c>
      <c r="AJ8" s="14">
        <v>6378.1419999999998</v>
      </c>
      <c r="AK8" s="62"/>
      <c r="AL8" s="11" t="s">
        <v>17</v>
      </c>
      <c r="AM8" s="12" t="s">
        <v>197</v>
      </c>
      <c r="AN8" s="14">
        <v>6378.1419999999998</v>
      </c>
      <c r="AO8" s="62"/>
      <c r="AP8" s="11" t="s">
        <v>17</v>
      </c>
      <c r="AQ8" s="12" t="s">
        <v>198</v>
      </c>
      <c r="AR8" s="14">
        <v>6378.1419999999998</v>
      </c>
      <c r="AT8" s="8" t="s">
        <v>17</v>
      </c>
      <c r="AU8" s="9" t="s">
        <v>18</v>
      </c>
      <c r="AV8" s="13">
        <v>6378.1419999999998</v>
      </c>
    </row>
    <row r="9" spans="1:48" x14ac:dyDescent="0.25">
      <c r="B9" s="8" t="s">
        <v>20</v>
      </c>
      <c r="C9" s="9" t="s">
        <v>21</v>
      </c>
      <c r="D9" s="10">
        <v>5</v>
      </c>
      <c r="E9" s="1"/>
      <c r="F9" s="8" t="s">
        <v>20</v>
      </c>
      <c r="G9" s="9" t="s">
        <v>22</v>
      </c>
      <c r="H9" s="10">
        <v>5</v>
      </c>
      <c r="I9" s="4"/>
      <c r="J9" s="8" t="s">
        <v>20</v>
      </c>
      <c r="K9" s="9" t="s">
        <v>21</v>
      </c>
      <c r="L9" s="10">
        <v>5</v>
      </c>
      <c r="M9" s="1"/>
      <c r="N9" s="8" t="s">
        <v>20</v>
      </c>
      <c r="O9" s="9" t="s">
        <v>21</v>
      </c>
      <c r="P9" s="10">
        <v>5</v>
      </c>
      <c r="Q9" s="1"/>
      <c r="R9" s="11" t="s">
        <v>20</v>
      </c>
      <c r="S9" s="12" t="s">
        <v>22</v>
      </c>
      <c r="T9" s="204">
        <v>15</v>
      </c>
      <c r="U9" s="1"/>
      <c r="V9" s="11" t="s">
        <v>20</v>
      </c>
      <c r="W9" s="12" t="s">
        <v>21</v>
      </c>
      <c r="X9" s="10">
        <v>15</v>
      </c>
      <c r="Y9" s="62"/>
      <c r="Z9" s="31" t="s">
        <v>20</v>
      </c>
      <c r="AA9" s="32" t="s">
        <v>22</v>
      </c>
      <c r="AB9" s="10">
        <v>15</v>
      </c>
      <c r="AC9" s="62"/>
      <c r="AD9" s="11" t="s">
        <v>20</v>
      </c>
      <c r="AE9" s="12" t="s">
        <v>22</v>
      </c>
      <c r="AF9" s="204">
        <v>15</v>
      </c>
      <c r="AH9" s="11" t="s">
        <v>20</v>
      </c>
      <c r="AI9" s="12" t="s">
        <v>173</v>
      </c>
      <c r="AJ9" s="204">
        <v>15</v>
      </c>
      <c r="AK9" s="62"/>
      <c r="AL9" s="11" t="s">
        <v>20</v>
      </c>
      <c r="AM9" s="12" t="s">
        <v>22</v>
      </c>
      <c r="AN9" s="10">
        <v>15</v>
      </c>
      <c r="AO9" s="62"/>
      <c r="AP9" s="11" t="s">
        <v>20</v>
      </c>
      <c r="AQ9" s="12" t="s">
        <v>22</v>
      </c>
      <c r="AR9" s="204">
        <v>15</v>
      </c>
      <c r="AT9" s="8" t="s">
        <v>20</v>
      </c>
      <c r="AU9" s="9" t="s">
        <v>22</v>
      </c>
      <c r="AV9" s="204">
        <v>15</v>
      </c>
    </row>
    <row r="10" spans="1:48" x14ac:dyDescent="0.25">
      <c r="B10" s="8"/>
      <c r="C10" s="9" t="s">
        <v>23</v>
      </c>
      <c r="D10" s="13">
        <f>D9*PI()/180</f>
        <v>8.7266462599716474E-2</v>
      </c>
      <c r="E10" s="1"/>
      <c r="F10" s="8"/>
      <c r="G10" s="9" t="s">
        <v>23</v>
      </c>
      <c r="H10" s="13">
        <f>H9*PI()/180</f>
        <v>8.7266462599716474E-2</v>
      </c>
      <c r="I10" s="4"/>
      <c r="J10" s="8"/>
      <c r="K10" s="9" t="s">
        <v>23</v>
      </c>
      <c r="L10" s="13">
        <f>L9*PI()/180</f>
        <v>8.7266462599716474E-2</v>
      </c>
      <c r="M10" s="1"/>
      <c r="N10" s="8"/>
      <c r="O10" s="9" t="s">
        <v>23</v>
      </c>
      <c r="P10" s="13">
        <f>P9*PI()/180</f>
        <v>8.7266462599716474E-2</v>
      </c>
      <c r="Q10" s="1"/>
      <c r="R10" s="11"/>
      <c r="S10" s="12" t="s">
        <v>23</v>
      </c>
      <c r="T10" s="14">
        <f>T9*PI()/180</f>
        <v>0.26179938779914941</v>
      </c>
      <c r="U10" s="1"/>
      <c r="V10" s="11"/>
      <c r="W10" s="12" t="s">
        <v>23</v>
      </c>
      <c r="X10" s="14">
        <f>X9*PI()/180</f>
        <v>0.26179938779914941</v>
      </c>
      <c r="Y10" s="62"/>
      <c r="Z10" s="31"/>
      <c r="AA10" s="32" t="s">
        <v>23</v>
      </c>
      <c r="AB10" s="94">
        <f>AB9*PI()/180</f>
        <v>0.26179938779914941</v>
      </c>
      <c r="AC10" s="66"/>
      <c r="AD10" s="63"/>
      <c r="AE10" s="64" t="s">
        <v>23</v>
      </c>
      <c r="AF10" s="65">
        <f>AF9*PI()/180</f>
        <v>0.26179938779914941</v>
      </c>
      <c r="AH10" s="63"/>
      <c r="AI10" s="64" t="s">
        <v>199</v>
      </c>
      <c r="AJ10" s="65">
        <f>AJ9*PI()/180</f>
        <v>0.26179938779914941</v>
      </c>
      <c r="AK10" s="66"/>
      <c r="AL10" s="63"/>
      <c r="AM10" s="64" t="s">
        <v>174</v>
      </c>
      <c r="AN10" s="65">
        <f>AN9*PI()/180</f>
        <v>0.26179938779914941</v>
      </c>
      <c r="AO10" s="66"/>
      <c r="AP10" s="63"/>
      <c r="AQ10" s="64" t="s">
        <v>200</v>
      </c>
      <c r="AR10" s="65">
        <f>AR9*PI()/180</f>
        <v>0.26179938779914941</v>
      </c>
      <c r="AT10" s="8"/>
      <c r="AU10" s="9" t="s">
        <v>23</v>
      </c>
      <c r="AV10" s="99">
        <f>AV9*PI()/180</f>
        <v>0.26179938779914941</v>
      </c>
    </row>
    <row r="11" spans="1:48" x14ac:dyDescent="0.25">
      <c r="B11" s="8" t="s">
        <v>24</v>
      </c>
      <c r="C11" s="9" t="s">
        <v>25</v>
      </c>
      <c r="D11" s="13">
        <f>ACOS(D8*COS(D10)/(D8+D7))-D10</f>
        <v>0.30569975601604205</v>
      </c>
      <c r="E11" s="1"/>
      <c r="F11" s="8" t="s">
        <v>24</v>
      </c>
      <c r="G11" s="9" t="s">
        <v>25</v>
      </c>
      <c r="H11" s="13">
        <f>ACOS(H8*COS(H10)/(H8+H7))-H10</f>
        <v>0.30569975601604205</v>
      </c>
      <c r="I11" s="4"/>
      <c r="J11" s="8" t="s">
        <v>24</v>
      </c>
      <c r="K11" s="9" t="s">
        <v>25</v>
      </c>
      <c r="L11" s="13">
        <f>ACOS(L8*COS(L10)/(L8+L7))-L10</f>
        <v>0.30569975601604205</v>
      </c>
      <c r="M11" s="1"/>
      <c r="N11" s="8" t="s">
        <v>24</v>
      </c>
      <c r="O11" s="9" t="s">
        <v>25</v>
      </c>
      <c r="P11" s="13">
        <f>ACOS(P8*COS(P10)/(P8+P7))-P10</f>
        <v>0.30569975601604205</v>
      </c>
      <c r="Q11" s="1"/>
      <c r="R11" s="11" t="s">
        <v>24</v>
      </c>
      <c r="S11" s="12" t="s">
        <v>25</v>
      </c>
      <c r="T11" s="14">
        <f>ACOS(T8*COS(T10)/(T8+T7))-T10</f>
        <v>0.19897426937111912</v>
      </c>
      <c r="U11" s="1"/>
      <c r="V11" s="11" t="s">
        <v>24</v>
      </c>
      <c r="W11" s="12" t="s">
        <v>25</v>
      </c>
      <c r="X11" s="14">
        <f>ACOS(X8*COS(X10)/(X8+X7))-X10</f>
        <v>0.19897426937111912</v>
      </c>
      <c r="Y11" s="62"/>
      <c r="Z11" s="31" t="s">
        <v>24</v>
      </c>
      <c r="AA11" s="32" t="s">
        <v>25</v>
      </c>
      <c r="AB11" s="94">
        <f>ACOS(AB8*COS(AB10)/(AB8+AB7))-AB10</f>
        <v>0.19897426937111912</v>
      </c>
      <c r="AC11" s="66"/>
      <c r="AD11" s="63" t="s">
        <v>24</v>
      </c>
      <c r="AE11" s="64" t="s">
        <v>25</v>
      </c>
      <c r="AF11" s="65">
        <f>ACOS(AF8*COS(AF10)/(AF8+AF7))-AF10</f>
        <v>0.19897426937111912</v>
      </c>
      <c r="AH11" s="63" t="s">
        <v>24</v>
      </c>
      <c r="AI11" s="64" t="s">
        <v>201</v>
      </c>
      <c r="AJ11" s="65">
        <f>ACOS(AJ8*COS(AJ10)/(AJ8+AJ7))-AJ10</f>
        <v>0.19897426937111912</v>
      </c>
      <c r="AK11" s="66"/>
      <c r="AL11" s="63" t="s">
        <v>24</v>
      </c>
      <c r="AM11" s="64" t="s">
        <v>201</v>
      </c>
      <c r="AN11" s="65">
        <f>ACOS(AN8*COS(AN10)/(AN8+AN7))-AN10</f>
        <v>0.19897426937111912</v>
      </c>
      <c r="AO11" s="66"/>
      <c r="AP11" s="63" t="s">
        <v>24</v>
      </c>
      <c r="AQ11" s="64" t="s">
        <v>201</v>
      </c>
      <c r="AR11" s="65">
        <f>ACOS(AR8*COS(AR10)/(AR8+AR7))-AR10</f>
        <v>0.19897426937111912</v>
      </c>
      <c r="AT11" s="8" t="s">
        <v>24</v>
      </c>
      <c r="AU11" s="9" t="s">
        <v>25</v>
      </c>
      <c r="AV11" s="99">
        <f>ACOS(AV8*COS(AV10)/(AV8+AV7))-AV10</f>
        <v>0.19897426937111912</v>
      </c>
    </row>
    <row r="12" spans="1:48" x14ac:dyDescent="0.25">
      <c r="B12" s="8"/>
      <c r="C12" s="9" t="s">
        <v>26</v>
      </c>
      <c r="D12" s="13">
        <f>D11*180/PI()</f>
        <v>17.515305817898206</v>
      </c>
      <c r="E12" s="1"/>
      <c r="F12" s="8"/>
      <c r="G12" s="9" t="s">
        <v>26</v>
      </c>
      <c r="H12" s="13">
        <f>H11*180/PI()</f>
        <v>17.515305817898206</v>
      </c>
      <c r="I12" s="4"/>
      <c r="J12" s="8"/>
      <c r="K12" s="9" t="s">
        <v>26</v>
      </c>
      <c r="L12" s="13">
        <f>L11*180/PI()</f>
        <v>17.515305817898206</v>
      </c>
      <c r="M12" s="1"/>
      <c r="N12" s="8"/>
      <c r="O12" s="9" t="s">
        <v>26</v>
      </c>
      <c r="P12" s="13">
        <f>P11*180/PI()</f>
        <v>17.515305817898206</v>
      </c>
      <c r="Q12" s="1"/>
      <c r="R12" s="11"/>
      <c r="S12" s="12" t="s">
        <v>26</v>
      </c>
      <c r="T12" s="14">
        <f>T11*180/PI()</f>
        <v>11.400385866664291</v>
      </c>
      <c r="U12" s="1"/>
      <c r="V12" s="11"/>
      <c r="W12" s="12" t="s">
        <v>26</v>
      </c>
      <c r="X12" s="14">
        <f>X11*180/PI()</f>
        <v>11.400385866664291</v>
      </c>
      <c r="Y12" s="62"/>
      <c r="Z12" s="31"/>
      <c r="AA12" s="32" t="s">
        <v>26</v>
      </c>
      <c r="AB12" s="94">
        <f>AB11*180/PI()</f>
        <v>11.400385866664291</v>
      </c>
      <c r="AC12" s="66"/>
      <c r="AD12" s="63"/>
      <c r="AE12" s="64" t="s">
        <v>26</v>
      </c>
      <c r="AF12" s="65">
        <f>AF11*180/PI()</f>
        <v>11.400385866664291</v>
      </c>
      <c r="AH12" s="63"/>
      <c r="AI12" s="64" t="s">
        <v>175</v>
      </c>
      <c r="AJ12" s="65">
        <f>AJ11*180/PI()</f>
        <v>11.400385866664291</v>
      </c>
      <c r="AK12" s="66"/>
      <c r="AL12" s="63"/>
      <c r="AM12" s="64" t="s">
        <v>26</v>
      </c>
      <c r="AN12" s="65">
        <f>AN11*180/PI()</f>
        <v>11.400385866664291</v>
      </c>
      <c r="AO12" s="66"/>
      <c r="AP12" s="63"/>
      <c r="AQ12" s="64" t="s">
        <v>26</v>
      </c>
      <c r="AR12" s="65">
        <f>AR11*180/PI()</f>
        <v>11.400385866664291</v>
      </c>
      <c r="AT12" s="8"/>
      <c r="AU12" s="9" t="s">
        <v>175</v>
      </c>
      <c r="AV12" s="99">
        <f>AV11*180/PI()</f>
        <v>11.400385866664291</v>
      </c>
    </row>
    <row r="13" spans="1:48" x14ac:dyDescent="0.25">
      <c r="B13" s="8" t="s">
        <v>27</v>
      </c>
      <c r="C13" s="9" t="s">
        <v>28</v>
      </c>
      <c r="D13" s="15">
        <f>(D8+D7)*SIN(D11)/COS(D10)</f>
        <v>2077.956733028157</v>
      </c>
      <c r="E13" s="1"/>
      <c r="F13" s="8" t="s">
        <v>27</v>
      </c>
      <c r="G13" s="9" t="s">
        <v>28</v>
      </c>
      <c r="H13" s="15">
        <f>(H8+H7)*SIN(H11)/COS(H10)</f>
        <v>2077.956733028157</v>
      </c>
      <c r="I13" s="16"/>
      <c r="J13" s="8" t="s">
        <v>27</v>
      </c>
      <c r="K13" s="9" t="s">
        <v>28</v>
      </c>
      <c r="L13" s="15">
        <f>(L8+L7)*SIN(L11)/COS(L10)</f>
        <v>2077.956733028157</v>
      </c>
      <c r="M13" s="1"/>
      <c r="N13" s="8" t="s">
        <v>27</v>
      </c>
      <c r="O13" s="9" t="s">
        <v>28</v>
      </c>
      <c r="P13" s="15">
        <f>(P8+P7)*SIN(P11)/COS(P10)</f>
        <v>2077.956733028157</v>
      </c>
      <c r="Q13" s="1"/>
      <c r="R13" s="11" t="s">
        <v>27</v>
      </c>
      <c r="S13" s="12" t="s">
        <v>28</v>
      </c>
      <c r="T13" s="17">
        <f>(T8+T7)*SIN(T11)/COS(T10)</f>
        <v>1407.5207696051241</v>
      </c>
      <c r="U13" s="1"/>
      <c r="V13" s="11" t="s">
        <v>27</v>
      </c>
      <c r="W13" s="12" t="s">
        <v>28</v>
      </c>
      <c r="X13" s="17">
        <f>(X8+X7)*SIN(X11)/COS(X10)</f>
        <v>1407.5207696051241</v>
      </c>
      <c r="Y13" s="91"/>
      <c r="Z13" s="31" t="s">
        <v>27</v>
      </c>
      <c r="AA13" s="32" t="s">
        <v>28</v>
      </c>
      <c r="AB13" s="95">
        <f>(AB8+AB7)*SIN(AB11)/COS(AB10)</f>
        <v>1407.5207696051241</v>
      </c>
      <c r="AC13" s="68"/>
      <c r="AD13" s="63" t="s">
        <v>27</v>
      </c>
      <c r="AE13" s="64" t="s">
        <v>28</v>
      </c>
      <c r="AF13" s="67">
        <f>(AF8+AF7)*SIN(AF11)/COS(AF10)</f>
        <v>1407.5207696051241</v>
      </c>
      <c r="AH13" s="63" t="s">
        <v>27</v>
      </c>
      <c r="AI13" s="64" t="s">
        <v>202</v>
      </c>
      <c r="AJ13" s="67">
        <f>(AJ8+AJ7)*SIN(AJ11)/COS(AJ10)</f>
        <v>1407.5207696051241</v>
      </c>
      <c r="AK13" s="68"/>
      <c r="AL13" s="63" t="s">
        <v>27</v>
      </c>
      <c r="AM13" s="64" t="s">
        <v>202</v>
      </c>
      <c r="AN13" s="67">
        <f>(AN8+AN7)*SIN(AN11)/COS(AN10)</f>
        <v>1407.5207696051241</v>
      </c>
      <c r="AO13" s="68"/>
      <c r="AP13" s="63" t="s">
        <v>27</v>
      </c>
      <c r="AQ13" s="64" t="s">
        <v>202</v>
      </c>
      <c r="AR13" s="67">
        <f>(AR8+AR7)*SIN(AR11)/COS(AR10)</f>
        <v>1407.5207696051241</v>
      </c>
      <c r="AT13" s="8" t="s">
        <v>27</v>
      </c>
      <c r="AU13" s="9" t="s">
        <v>202</v>
      </c>
      <c r="AV13" s="106">
        <f>(AV8+AV7)*SIN(AV11)/COS(AV10)</f>
        <v>1407.5207696051241</v>
      </c>
    </row>
    <row r="14" spans="1:48" x14ac:dyDescent="0.25">
      <c r="B14" s="8" t="s">
        <v>29</v>
      </c>
      <c r="C14" s="9" t="s">
        <v>30</v>
      </c>
      <c r="D14" s="18">
        <f>3*10^8</f>
        <v>300000000</v>
      </c>
      <c r="E14" s="1"/>
      <c r="F14" s="8" t="s">
        <v>29</v>
      </c>
      <c r="G14" s="9" t="s">
        <v>30</v>
      </c>
      <c r="H14" s="18">
        <f>3*10^8</f>
        <v>300000000</v>
      </c>
      <c r="I14" s="19"/>
      <c r="J14" s="8" t="s">
        <v>29</v>
      </c>
      <c r="K14" s="9" t="s">
        <v>30</v>
      </c>
      <c r="L14" s="18">
        <f>3*10^8</f>
        <v>300000000</v>
      </c>
      <c r="M14" s="1"/>
      <c r="N14" s="8" t="s">
        <v>29</v>
      </c>
      <c r="O14" s="9" t="s">
        <v>30</v>
      </c>
      <c r="P14" s="18">
        <f>3*10^8</f>
        <v>300000000</v>
      </c>
      <c r="Q14" s="1"/>
      <c r="R14" s="11" t="s">
        <v>29</v>
      </c>
      <c r="S14" s="12" t="s">
        <v>30</v>
      </c>
      <c r="T14" s="20">
        <f>3*10^8</f>
        <v>300000000</v>
      </c>
      <c r="U14" s="1"/>
      <c r="V14" s="11" t="s">
        <v>29</v>
      </c>
      <c r="W14" s="12" t="s">
        <v>31</v>
      </c>
      <c r="X14" s="20">
        <f>3*10^8</f>
        <v>300000000</v>
      </c>
      <c r="Y14" s="69"/>
      <c r="Z14" s="31" t="s">
        <v>29</v>
      </c>
      <c r="AA14" s="32" t="s">
        <v>30</v>
      </c>
      <c r="AB14" s="96">
        <f>3*10^8</f>
        <v>300000000</v>
      </c>
      <c r="AC14" s="69"/>
      <c r="AD14" s="11" t="s">
        <v>29</v>
      </c>
      <c r="AE14" s="12" t="s">
        <v>30</v>
      </c>
      <c r="AF14" s="20">
        <f>3*10^8</f>
        <v>300000000</v>
      </c>
      <c r="AH14" s="11" t="s">
        <v>29</v>
      </c>
      <c r="AI14" s="12" t="s">
        <v>203</v>
      </c>
      <c r="AJ14" s="20">
        <f>3*10^8</f>
        <v>300000000</v>
      </c>
      <c r="AK14" s="69"/>
      <c r="AL14" s="11" t="s">
        <v>29</v>
      </c>
      <c r="AM14" s="12" t="s">
        <v>204</v>
      </c>
      <c r="AN14" s="20">
        <f>3*10^8</f>
        <v>300000000</v>
      </c>
      <c r="AO14" s="69"/>
      <c r="AP14" s="11" t="s">
        <v>29</v>
      </c>
      <c r="AQ14" s="12" t="s">
        <v>203</v>
      </c>
      <c r="AR14" s="20">
        <f>3*10^8</f>
        <v>300000000</v>
      </c>
      <c r="AT14" s="8" t="s">
        <v>29</v>
      </c>
      <c r="AU14" s="9" t="s">
        <v>253</v>
      </c>
      <c r="AV14" s="18">
        <f>3*10^8</f>
        <v>300000000</v>
      </c>
    </row>
    <row r="15" spans="1:48" ht="16.5" thickBot="1" x14ac:dyDescent="0.3">
      <c r="B15" s="21" t="s">
        <v>32</v>
      </c>
      <c r="C15" s="22" t="s">
        <v>33</v>
      </c>
      <c r="D15" s="23">
        <f>1.38*10^-23</f>
        <v>1.3800000000000001E-23</v>
      </c>
      <c r="E15" s="1"/>
      <c r="F15" s="21" t="s">
        <v>32</v>
      </c>
      <c r="G15" s="22" t="s">
        <v>33</v>
      </c>
      <c r="H15" s="23">
        <f>1.38*10^-23</f>
        <v>1.3800000000000001E-23</v>
      </c>
      <c r="I15" s="24"/>
      <c r="J15" s="21" t="s">
        <v>32</v>
      </c>
      <c r="K15" s="22" t="s">
        <v>34</v>
      </c>
      <c r="L15" s="23">
        <f>1.38*10^-23</f>
        <v>1.3800000000000001E-23</v>
      </c>
      <c r="M15" s="1"/>
      <c r="N15" s="21" t="s">
        <v>32</v>
      </c>
      <c r="O15" s="22" t="s">
        <v>34</v>
      </c>
      <c r="P15" s="23">
        <f>1.38*10^-23</f>
        <v>1.3800000000000001E-23</v>
      </c>
      <c r="Q15" s="1"/>
      <c r="R15" s="25" t="s">
        <v>32</v>
      </c>
      <c r="S15" s="26" t="s">
        <v>33</v>
      </c>
      <c r="T15" s="27">
        <f>1.38*10^-23</f>
        <v>1.3800000000000001E-23</v>
      </c>
      <c r="U15" s="1"/>
      <c r="V15" s="25" t="s">
        <v>32</v>
      </c>
      <c r="W15" s="26" t="s">
        <v>34</v>
      </c>
      <c r="X15" s="27">
        <f>1.38*10^-23</f>
        <v>1.3800000000000001E-23</v>
      </c>
      <c r="Y15" s="70"/>
      <c r="Z15" s="47" t="s">
        <v>32</v>
      </c>
      <c r="AA15" s="48" t="s">
        <v>33</v>
      </c>
      <c r="AB15" s="97">
        <f>1.38*10^-23</f>
        <v>1.3800000000000001E-23</v>
      </c>
      <c r="AC15" s="70"/>
      <c r="AD15" s="25" t="s">
        <v>32</v>
      </c>
      <c r="AE15" s="26" t="s">
        <v>33</v>
      </c>
      <c r="AF15" s="27">
        <f>1.38*10^-23</f>
        <v>1.3800000000000001E-23</v>
      </c>
      <c r="AH15" s="25" t="s">
        <v>32</v>
      </c>
      <c r="AI15" s="26" t="s">
        <v>176</v>
      </c>
      <c r="AJ15" s="27">
        <f>1.38*10^-23</f>
        <v>1.3800000000000001E-23</v>
      </c>
      <c r="AK15" s="70"/>
      <c r="AL15" s="25" t="s">
        <v>32</v>
      </c>
      <c r="AM15" s="26" t="s">
        <v>176</v>
      </c>
      <c r="AN15" s="27">
        <f>1.38*10^-23</f>
        <v>1.3800000000000001E-23</v>
      </c>
      <c r="AO15" s="70"/>
      <c r="AP15" s="25" t="s">
        <v>32</v>
      </c>
      <c r="AQ15" s="26" t="s">
        <v>176</v>
      </c>
      <c r="AR15" s="27">
        <f>1.38*10^-23</f>
        <v>1.3800000000000001E-23</v>
      </c>
      <c r="AT15" s="21" t="s">
        <v>32</v>
      </c>
      <c r="AU15" s="22" t="s">
        <v>33</v>
      </c>
      <c r="AV15" s="23">
        <f>1.38*10^-23</f>
        <v>1.3800000000000001E-23</v>
      </c>
    </row>
    <row r="16" spans="1:48" ht="16.5" thickBot="1" x14ac:dyDescent="0.3">
      <c r="B16" s="28"/>
      <c r="C16" s="28"/>
      <c r="D16" s="28"/>
      <c r="E16" s="1"/>
      <c r="F16" s="28"/>
      <c r="G16" s="28"/>
      <c r="H16" s="28"/>
      <c r="I16" s="1"/>
      <c r="J16" s="28"/>
      <c r="K16" s="28"/>
      <c r="L16" s="28"/>
      <c r="M16" s="1"/>
      <c r="N16" s="28"/>
      <c r="O16" s="28"/>
      <c r="P16" s="28"/>
      <c r="Q16" s="1"/>
      <c r="R16" s="29"/>
      <c r="S16" s="29"/>
      <c r="T16" s="29"/>
      <c r="U16" s="1"/>
      <c r="V16" s="29"/>
      <c r="W16" s="29"/>
      <c r="X16" s="29"/>
      <c r="Y16" s="28"/>
      <c r="Z16" s="1"/>
      <c r="AA16" s="1"/>
      <c r="AB16" s="1"/>
      <c r="AC16" s="28"/>
      <c r="AD16" s="29"/>
      <c r="AE16" s="29"/>
      <c r="AF16" s="29"/>
      <c r="AH16" s="29"/>
      <c r="AI16" s="29"/>
      <c r="AJ16" s="29"/>
      <c r="AK16" s="28"/>
      <c r="AL16" s="29"/>
      <c r="AM16" s="29"/>
      <c r="AN16" s="29"/>
      <c r="AO16" s="28"/>
      <c r="AP16" s="29"/>
      <c r="AQ16" s="29"/>
      <c r="AR16" s="29"/>
      <c r="AT16" s="28"/>
      <c r="AU16" s="28"/>
      <c r="AV16" s="28"/>
    </row>
    <row r="17" spans="2:48" x14ac:dyDescent="0.25">
      <c r="B17" s="219" t="s">
        <v>35</v>
      </c>
      <c r="C17" s="220"/>
      <c r="D17" s="221"/>
      <c r="E17" s="1"/>
      <c r="F17" s="219" t="s">
        <v>35</v>
      </c>
      <c r="G17" s="220"/>
      <c r="H17" s="221"/>
      <c r="I17" s="30"/>
      <c r="J17" s="219" t="s">
        <v>35</v>
      </c>
      <c r="K17" s="220"/>
      <c r="L17" s="221"/>
      <c r="M17" s="1"/>
      <c r="N17" s="219" t="s">
        <v>36</v>
      </c>
      <c r="O17" s="220"/>
      <c r="P17" s="221"/>
      <c r="Q17" s="1"/>
      <c r="R17" s="222" t="s">
        <v>36</v>
      </c>
      <c r="S17" s="223"/>
      <c r="T17" s="224"/>
      <c r="U17" s="1"/>
      <c r="V17" s="222" t="s">
        <v>35</v>
      </c>
      <c r="W17" s="223"/>
      <c r="X17" s="224"/>
      <c r="Y17" s="61"/>
      <c r="Z17" s="228" t="s">
        <v>35</v>
      </c>
      <c r="AA17" s="229"/>
      <c r="AB17" s="230"/>
      <c r="AC17" s="61"/>
      <c r="AD17" s="222" t="s">
        <v>35</v>
      </c>
      <c r="AE17" s="223"/>
      <c r="AF17" s="224"/>
      <c r="AH17" s="222" t="s">
        <v>35</v>
      </c>
      <c r="AI17" s="223"/>
      <c r="AJ17" s="224"/>
      <c r="AK17" s="61"/>
      <c r="AL17" s="222" t="s">
        <v>35</v>
      </c>
      <c r="AM17" s="223"/>
      <c r="AN17" s="224"/>
      <c r="AO17" s="61"/>
      <c r="AP17" s="222" t="s">
        <v>35</v>
      </c>
      <c r="AQ17" s="223"/>
      <c r="AR17" s="224"/>
      <c r="AT17" s="219" t="s">
        <v>36</v>
      </c>
      <c r="AU17" s="220"/>
      <c r="AV17" s="221"/>
    </row>
    <row r="18" spans="2:48" x14ac:dyDescent="0.25">
      <c r="B18" s="8" t="s">
        <v>37</v>
      </c>
      <c r="C18" s="9" t="s">
        <v>38</v>
      </c>
      <c r="D18" s="204">
        <v>435</v>
      </c>
      <c r="E18" s="1"/>
      <c r="F18" s="8" t="s">
        <v>37</v>
      </c>
      <c r="G18" s="9" t="s">
        <v>38</v>
      </c>
      <c r="H18" s="204">
        <v>435</v>
      </c>
      <c r="I18" s="4"/>
      <c r="J18" s="8" t="s">
        <v>37</v>
      </c>
      <c r="K18" s="9" t="s">
        <v>38</v>
      </c>
      <c r="L18" s="204">
        <v>435</v>
      </c>
      <c r="M18" s="1"/>
      <c r="N18" s="8" t="s">
        <v>37</v>
      </c>
      <c r="O18" s="9" t="s">
        <v>38</v>
      </c>
      <c r="P18" s="204">
        <v>145</v>
      </c>
      <c r="Q18" s="1"/>
      <c r="R18" s="11" t="s">
        <v>37</v>
      </c>
      <c r="S18" s="12" t="s">
        <v>38</v>
      </c>
      <c r="T18" s="204">
        <v>145</v>
      </c>
      <c r="U18" s="1"/>
      <c r="V18" s="11" t="s">
        <v>37</v>
      </c>
      <c r="W18" s="12" t="s">
        <v>39</v>
      </c>
      <c r="X18" s="10">
        <v>435</v>
      </c>
      <c r="Y18" s="62"/>
      <c r="Z18" s="31" t="s">
        <v>37</v>
      </c>
      <c r="AA18" s="32" t="s">
        <v>38</v>
      </c>
      <c r="AB18" s="10">
        <v>435</v>
      </c>
      <c r="AC18" s="62"/>
      <c r="AD18" s="11" t="s">
        <v>37</v>
      </c>
      <c r="AE18" s="12" t="s">
        <v>38</v>
      </c>
      <c r="AF18" s="10">
        <v>435</v>
      </c>
      <c r="AH18" s="11" t="s">
        <v>37</v>
      </c>
      <c r="AI18" s="12" t="s">
        <v>177</v>
      </c>
      <c r="AJ18" s="10">
        <v>435</v>
      </c>
      <c r="AK18" s="62"/>
      <c r="AL18" s="11" t="s">
        <v>37</v>
      </c>
      <c r="AM18" s="12" t="s">
        <v>38</v>
      </c>
      <c r="AN18" s="10">
        <v>435</v>
      </c>
      <c r="AO18" s="62"/>
      <c r="AP18" s="11" t="s">
        <v>37</v>
      </c>
      <c r="AQ18" s="12" t="s">
        <v>177</v>
      </c>
      <c r="AR18" s="10">
        <v>435</v>
      </c>
      <c r="AT18" s="8" t="s">
        <v>37</v>
      </c>
      <c r="AU18" s="9" t="s">
        <v>177</v>
      </c>
      <c r="AV18" s="204">
        <v>145</v>
      </c>
    </row>
    <row r="19" spans="2:48" x14ac:dyDescent="0.25">
      <c r="B19" s="8" t="s">
        <v>40</v>
      </c>
      <c r="C19" s="9" t="s">
        <v>41</v>
      </c>
      <c r="D19" s="13">
        <v>0.8</v>
      </c>
      <c r="E19" s="1"/>
      <c r="F19" s="8" t="s">
        <v>40</v>
      </c>
      <c r="G19" s="9" t="s">
        <v>41</v>
      </c>
      <c r="H19" s="13">
        <v>0.8</v>
      </c>
      <c r="I19" s="4"/>
      <c r="J19" s="8" t="s">
        <v>40</v>
      </c>
      <c r="K19" s="9" t="s">
        <v>42</v>
      </c>
      <c r="L19" s="13">
        <v>0.1</v>
      </c>
      <c r="M19" s="1"/>
      <c r="N19" s="8" t="s">
        <v>40</v>
      </c>
      <c r="O19" s="9" t="s">
        <v>42</v>
      </c>
      <c r="P19" s="13">
        <v>50</v>
      </c>
      <c r="Q19" s="1"/>
      <c r="R19" s="31" t="s">
        <v>40</v>
      </c>
      <c r="S19" s="32" t="s">
        <v>41</v>
      </c>
      <c r="T19" s="33">
        <v>10</v>
      </c>
      <c r="U19" s="1"/>
      <c r="V19" s="31" t="s">
        <v>40</v>
      </c>
      <c r="W19" s="32" t="s">
        <v>41</v>
      </c>
      <c r="X19" s="204">
        <v>12</v>
      </c>
      <c r="Y19" s="62"/>
      <c r="Z19" s="31" t="s">
        <v>40</v>
      </c>
      <c r="AA19" s="32" t="s">
        <v>42</v>
      </c>
      <c r="AB19" s="33">
        <v>0.4</v>
      </c>
      <c r="AC19" s="62"/>
      <c r="AD19" s="8" t="s">
        <v>40</v>
      </c>
      <c r="AE19" s="9" t="s">
        <v>42</v>
      </c>
      <c r="AF19" s="13">
        <v>0.4</v>
      </c>
      <c r="AH19" s="8" t="s">
        <v>40</v>
      </c>
      <c r="AI19" s="9" t="s">
        <v>178</v>
      </c>
      <c r="AJ19" s="13">
        <v>0.4</v>
      </c>
      <c r="AK19" s="62"/>
      <c r="AL19" s="8" t="s">
        <v>40</v>
      </c>
      <c r="AM19" s="9" t="s">
        <v>178</v>
      </c>
      <c r="AN19" s="13">
        <v>0.4</v>
      </c>
      <c r="AO19" s="62"/>
      <c r="AP19" s="8" t="s">
        <v>40</v>
      </c>
      <c r="AQ19" s="9" t="s">
        <v>178</v>
      </c>
      <c r="AR19" s="13">
        <v>0.4</v>
      </c>
      <c r="AT19" s="8" t="s">
        <v>40</v>
      </c>
      <c r="AU19" s="9" t="s">
        <v>178</v>
      </c>
      <c r="AV19" s="13">
        <v>50</v>
      </c>
    </row>
    <row r="20" spans="2:48" x14ac:dyDescent="0.25">
      <c r="B20" s="8"/>
      <c r="C20" s="9" t="s">
        <v>43</v>
      </c>
      <c r="D20" s="13">
        <f>10*LOG(D19)</f>
        <v>-0.96910013008056395</v>
      </c>
      <c r="E20" s="1"/>
      <c r="F20" s="8"/>
      <c r="G20" s="9" t="s">
        <v>44</v>
      </c>
      <c r="H20" s="13">
        <f>10*LOG(H19)</f>
        <v>-0.96910013008056395</v>
      </c>
      <c r="I20" s="4"/>
      <c r="J20" s="8"/>
      <c r="K20" s="9" t="s">
        <v>43</v>
      </c>
      <c r="L20" s="13">
        <f>10*LOG(L19)</f>
        <v>-10</v>
      </c>
      <c r="M20" s="1"/>
      <c r="N20" s="8"/>
      <c r="O20" s="9" t="s">
        <v>43</v>
      </c>
      <c r="P20" s="13">
        <f>10*LOG(P19)</f>
        <v>16.989700043360187</v>
      </c>
      <c r="Q20" s="1"/>
      <c r="R20" s="31"/>
      <c r="S20" s="32" t="s">
        <v>43</v>
      </c>
      <c r="T20" s="33">
        <f>10*LOG(T19)</f>
        <v>10</v>
      </c>
      <c r="U20" s="1"/>
      <c r="V20" s="31"/>
      <c r="W20" s="32" t="s">
        <v>44</v>
      </c>
      <c r="X20" s="33">
        <f>10*LOG(X19)</f>
        <v>10.791812460476249</v>
      </c>
      <c r="Y20" s="62"/>
      <c r="Z20" s="31"/>
      <c r="AA20" s="32" t="s">
        <v>43</v>
      </c>
      <c r="AB20" s="98">
        <f>10*LOG(AB19)</f>
        <v>-3.9794000867203758</v>
      </c>
      <c r="AC20" s="62"/>
      <c r="AD20" s="8"/>
      <c r="AE20" s="9" t="s">
        <v>43</v>
      </c>
      <c r="AF20" s="99">
        <f>10*LOG(AF19)</f>
        <v>-3.9794000867203758</v>
      </c>
      <c r="AH20" s="8"/>
      <c r="AI20" s="9" t="s">
        <v>205</v>
      </c>
      <c r="AJ20" s="71">
        <f>10*LOG(AJ19)</f>
        <v>-3.9794000867203758</v>
      </c>
      <c r="AK20" s="62"/>
      <c r="AL20" s="8"/>
      <c r="AM20" s="9" t="s">
        <v>205</v>
      </c>
      <c r="AN20" s="72">
        <f>10*LOG(AN19)</f>
        <v>-3.9794000867203758</v>
      </c>
      <c r="AO20" s="62"/>
      <c r="AP20" s="8"/>
      <c r="AQ20" s="9" t="s">
        <v>205</v>
      </c>
      <c r="AR20" s="71">
        <f>10*LOG(AR19)</f>
        <v>-3.9794000867203758</v>
      </c>
      <c r="AT20" s="8"/>
      <c r="AU20" s="9" t="s">
        <v>248</v>
      </c>
      <c r="AV20" s="71">
        <f>10*LOG(AV19)</f>
        <v>16.989700043360187</v>
      </c>
    </row>
    <row r="21" spans="2:48" x14ac:dyDescent="0.25">
      <c r="B21" s="8" t="s">
        <v>45</v>
      </c>
      <c r="C21" s="9" t="s">
        <v>46</v>
      </c>
      <c r="D21" s="13">
        <v>-2</v>
      </c>
      <c r="E21" s="1"/>
      <c r="F21" s="8" t="s">
        <v>45</v>
      </c>
      <c r="G21" s="9" t="s">
        <v>47</v>
      </c>
      <c r="H21" s="13">
        <v>-2</v>
      </c>
      <c r="I21" s="4"/>
      <c r="J21" s="8" t="s">
        <v>45</v>
      </c>
      <c r="K21" s="9" t="s">
        <v>46</v>
      </c>
      <c r="L21" s="13">
        <v>-2</v>
      </c>
      <c r="M21" s="1"/>
      <c r="N21" s="8" t="s">
        <v>45</v>
      </c>
      <c r="O21" s="9" t="s">
        <v>46</v>
      </c>
      <c r="P21" s="13">
        <v>-2</v>
      </c>
      <c r="Q21" s="1"/>
      <c r="R21" s="11" t="s">
        <v>45</v>
      </c>
      <c r="S21" s="12" t="s">
        <v>47</v>
      </c>
      <c r="T21" s="14">
        <v>-2</v>
      </c>
      <c r="U21" s="1"/>
      <c r="V21" s="11" t="s">
        <v>45</v>
      </c>
      <c r="W21" s="12" t="s">
        <v>47</v>
      </c>
      <c r="X21" s="14">
        <v>-2</v>
      </c>
      <c r="Y21" s="62"/>
      <c r="Z21" s="31" t="s">
        <v>45</v>
      </c>
      <c r="AA21" s="32" t="s">
        <v>47</v>
      </c>
      <c r="AB21" s="33">
        <v>-2</v>
      </c>
      <c r="AC21" s="62"/>
      <c r="AD21" s="8" t="s">
        <v>45</v>
      </c>
      <c r="AE21" s="9" t="s">
        <v>47</v>
      </c>
      <c r="AF21" s="13">
        <v>-2</v>
      </c>
      <c r="AH21" s="8" t="s">
        <v>45</v>
      </c>
      <c r="AI21" s="9" t="s">
        <v>206</v>
      </c>
      <c r="AJ21" s="13">
        <v>-2</v>
      </c>
      <c r="AK21" s="62"/>
      <c r="AL21" s="8" t="s">
        <v>45</v>
      </c>
      <c r="AM21" s="9" t="s">
        <v>206</v>
      </c>
      <c r="AN21" s="13">
        <v>-2</v>
      </c>
      <c r="AO21" s="62"/>
      <c r="AP21" s="8" t="s">
        <v>45</v>
      </c>
      <c r="AQ21" s="9" t="s">
        <v>207</v>
      </c>
      <c r="AR21" s="13">
        <v>-2</v>
      </c>
      <c r="AT21" s="8" t="s">
        <v>45</v>
      </c>
      <c r="AU21" s="9" t="s">
        <v>47</v>
      </c>
      <c r="AV21" s="13">
        <v>-2</v>
      </c>
    </row>
    <row r="22" spans="2:48" x14ac:dyDescent="0.25">
      <c r="B22" s="8" t="s">
        <v>48</v>
      </c>
      <c r="C22" s="9" t="s">
        <v>49</v>
      </c>
      <c r="D22" s="13">
        <v>-2</v>
      </c>
      <c r="E22" s="34"/>
      <c r="F22" s="8" t="s">
        <v>48</v>
      </c>
      <c r="G22" s="9" t="s">
        <v>49</v>
      </c>
      <c r="H22" s="13">
        <v>-2</v>
      </c>
      <c r="I22" s="4"/>
      <c r="J22" s="8" t="s">
        <v>48</v>
      </c>
      <c r="K22" s="9" t="s">
        <v>50</v>
      </c>
      <c r="L22" s="13">
        <v>-2</v>
      </c>
      <c r="M22" s="1"/>
      <c r="N22" s="8" t="s">
        <v>48</v>
      </c>
      <c r="O22" s="9" t="s">
        <v>50</v>
      </c>
      <c r="P22" s="13">
        <v>13</v>
      </c>
      <c r="Q22" s="1"/>
      <c r="R22" s="11" t="s">
        <v>48</v>
      </c>
      <c r="S22" s="12" t="s">
        <v>49</v>
      </c>
      <c r="T22" s="14">
        <v>13</v>
      </c>
      <c r="U22" s="1"/>
      <c r="V22" s="11" t="s">
        <v>48</v>
      </c>
      <c r="W22" s="12" t="s">
        <v>49</v>
      </c>
      <c r="X22" s="14">
        <v>-2</v>
      </c>
      <c r="Y22" s="62"/>
      <c r="Z22" s="31" t="s">
        <v>48</v>
      </c>
      <c r="AA22" s="32" t="s">
        <v>49</v>
      </c>
      <c r="AB22" s="33">
        <v>-2</v>
      </c>
      <c r="AC22" s="62"/>
      <c r="AD22" s="8" t="s">
        <v>48</v>
      </c>
      <c r="AE22" s="9" t="s">
        <v>49</v>
      </c>
      <c r="AF22" s="13">
        <v>-2</v>
      </c>
      <c r="AH22" s="11" t="s">
        <v>48</v>
      </c>
      <c r="AI22" s="12" t="s">
        <v>49</v>
      </c>
      <c r="AJ22" s="14">
        <v>-2</v>
      </c>
      <c r="AK22" s="62"/>
      <c r="AL22" s="8" t="s">
        <v>48</v>
      </c>
      <c r="AM22" s="9" t="s">
        <v>208</v>
      </c>
      <c r="AN22" s="13">
        <v>-2</v>
      </c>
      <c r="AO22" s="62"/>
      <c r="AP22" s="8" t="s">
        <v>48</v>
      </c>
      <c r="AQ22" s="9" t="s">
        <v>49</v>
      </c>
      <c r="AR22" s="13">
        <v>-2</v>
      </c>
      <c r="AT22" s="8" t="s">
        <v>48</v>
      </c>
      <c r="AU22" s="9" t="s">
        <v>49</v>
      </c>
      <c r="AV22" s="13">
        <v>13</v>
      </c>
    </row>
    <row r="23" spans="2:48" x14ac:dyDescent="0.25">
      <c r="B23" s="8" t="s">
        <v>51</v>
      </c>
      <c r="C23" s="9" t="s">
        <v>52</v>
      </c>
      <c r="D23" s="13">
        <f>D20+D21+D22</f>
        <v>-4.9691001300805642</v>
      </c>
      <c r="E23" s="1"/>
      <c r="F23" s="8" t="s">
        <v>51</v>
      </c>
      <c r="G23" s="9" t="s">
        <v>53</v>
      </c>
      <c r="H23" s="13">
        <f>H20+H21+H22</f>
        <v>-4.9691001300805642</v>
      </c>
      <c r="I23" s="4"/>
      <c r="J23" s="8" t="s">
        <v>51</v>
      </c>
      <c r="K23" s="9" t="s">
        <v>53</v>
      </c>
      <c r="L23" s="13">
        <f>L20+L21+L22</f>
        <v>-14</v>
      </c>
      <c r="M23" s="1"/>
      <c r="N23" s="8" t="s">
        <v>51</v>
      </c>
      <c r="O23" s="9" t="s">
        <v>53</v>
      </c>
      <c r="P23" s="13">
        <f>P20+P21+P22</f>
        <v>27.989700043360187</v>
      </c>
      <c r="Q23" s="1"/>
      <c r="R23" s="11" t="s">
        <v>51</v>
      </c>
      <c r="S23" s="12" t="s">
        <v>53</v>
      </c>
      <c r="T23" s="14">
        <f>T20+T21+T22</f>
        <v>21</v>
      </c>
      <c r="U23" s="1"/>
      <c r="V23" s="11" t="s">
        <v>51</v>
      </c>
      <c r="W23" s="12" t="s">
        <v>53</v>
      </c>
      <c r="X23" s="14">
        <f>X20+X21+X22</f>
        <v>6.7918124604762493</v>
      </c>
      <c r="Y23" s="62"/>
      <c r="Z23" s="31" t="s">
        <v>51</v>
      </c>
      <c r="AA23" s="32" t="s">
        <v>53</v>
      </c>
      <c r="AB23" s="98">
        <f>AB20+AB21+AB22</f>
        <v>-7.9794000867203758</v>
      </c>
      <c r="AC23" s="62"/>
      <c r="AD23" s="8" t="s">
        <v>51</v>
      </c>
      <c r="AE23" s="9" t="s">
        <v>53</v>
      </c>
      <c r="AF23" s="71">
        <f>AF20+AF21+AF22</f>
        <v>-7.9794000867203758</v>
      </c>
      <c r="AH23" s="11" t="s">
        <v>51</v>
      </c>
      <c r="AI23" s="12" t="s">
        <v>179</v>
      </c>
      <c r="AJ23" s="73">
        <f>AJ20+AJ21+AJ22</f>
        <v>-7.9794000867203758</v>
      </c>
      <c r="AK23" s="62"/>
      <c r="AL23" s="8" t="s">
        <v>51</v>
      </c>
      <c r="AM23" s="9" t="s">
        <v>179</v>
      </c>
      <c r="AN23" s="72">
        <f>AN20+AN21+AN22</f>
        <v>-7.9794000867203758</v>
      </c>
      <c r="AO23" s="62"/>
      <c r="AP23" s="8" t="s">
        <v>51</v>
      </c>
      <c r="AQ23" s="9" t="s">
        <v>179</v>
      </c>
      <c r="AR23" s="71">
        <f>AR20+AR21+AR22</f>
        <v>-7.9794000867203758</v>
      </c>
      <c r="AT23" s="8" t="s">
        <v>51</v>
      </c>
      <c r="AU23" s="9" t="s">
        <v>179</v>
      </c>
      <c r="AV23" s="71">
        <f>AV20+AV21+AV22</f>
        <v>27.989700043360187</v>
      </c>
    </row>
    <row r="24" spans="2:48" ht="16.5" thickBot="1" x14ac:dyDescent="0.3">
      <c r="B24" s="21" t="s">
        <v>54</v>
      </c>
      <c r="C24" s="22" t="s">
        <v>55</v>
      </c>
      <c r="D24" s="35">
        <v>0</v>
      </c>
      <c r="E24" s="1"/>
      <c r="F24" s="21" t="s">
        <v>54</v>
      </c>
      <c r="G24" s="22" t="s">
        <v>55</v>
      </c>
      <c r="H24" s="35">
        <v>0</v>
      </c>
      <c r="I24" s="4"/>
      <c r="J24" s="21" t="s">
        <v>54</v>
      </c>
      <c r="K24" s="22" t="s">
        <v>55</v>
      </c>
      <c r="L24" s="35">
        <v>0</v>
      </c>
      <c r="M24" s="1"/>
      <c r="N24" s="21" t="s">
        <v>54</v>
      </c>
      <c r="O24" s="22" t="s">
        <v>55</v>
      </c>
      <c r="P24" s="35">
        <v>0</v>
      </c>
      <c r="Q24" s="1"/>
      <c r="R24" s="25" t="s">
        <v>54</v>
      </c>
      <c r="S24" s="26" t="s">
        <v>55</v>
      </c>
      <c r="T24" s="36">
        <v>0</v>
      </c>
      <c r="U24" s="1"/>
      <c r="V24" s="25" t="s">
        <v>54</v>
      </c>
      <c r="W24" s="26" t="s">
        <v>55</v>
      </c>
      <c r="X24" s="36">
        <v>0</v>
      </c>
      <c r="Y24" s="62"/>
      <c r="Z24" s="47" t="s">
        <v>54</v>
      </c>
      <c r="AA24" s="48" t="s">
        <v>55</v>
      </c>
      <c r="AB24" s="49">
        <v>0</v>
      </c>
      <c r="AC24" s="62"/>
      <c r="AD24" s="21" t="s">
        <v>54</v>
      </c>
      <c r="AE24" s="22" t="s">
        <v>55</v>
      </c>
      <c r="AF24" s="35">
        <v>0</v>
      </c>
      <c r="AH24" s="25" t="s">
        <v>54</v>
      </c>
      <c r="AI24" s="26" t="s">
        <v>55</v>
      </c>
      <c r="AJ24" s="36">
        <v>0</v>
      </c>
      <c r="AK24" s="62"/>
      <c r="AL24" s="21" t="s">
        <v>54</v>
      </c>
      <c r="AM24" s="22" t="s">
        <v>55</v>
      </c>
      <c r="AN24" s="35">
        <v>0</v>
      </c>
      <c r="AO24" s="62"/>
      <c r="AP24" s="21" t="s">
        <v>54</v>
      </c>
      <c r="AQ24" s="22" t="s">
        <v>209</v>
      </c>
      <c r="AR24" s="35">
        <v>0</v>
      </c>
      <c r="AT24" s="21" t="s">
        <v>54</v>
      </c>
      <c r="AU24" s="22" t="s">
        <v>55</v>
      </c>
      <c r="AV24" s="35">
        <v>0</v>
      </c>
    </row>
    <row r="25" spans="2:48" ht="16.5" thickBot="1" x14ac:dyDescent="0.3">
      <c r="B25" s="28"/>
      <c r="C25" s="28"/>
      <c r="D25" s="28"/>
      <c r="E25" s="1"/>
      <c r="F25" s="28"/>
      <c r="G25" s="28"/>
      <c r="H25" s="28"/>
      <c r="I25" s="1"/>
      <c r="J25" s="28"/>
      <c r="K25" s="28"/>
      <c r="L25" s="28"/>
      <c r="M25" s="1"/>
      <c r="N25" s="28"/>
      <c r="O25" s="28"/>
      <c r="P25" s="28"/>
      <c r="Q25" s="1"/>
      <c r="R25" s="29"/>
      <c r="S25" s="29"/>
      <c r="T25" s="29"/>
      <c r="U25" s="1"/>
      <c r="V25" s="29"/>
      <c r="W25" s="29"/>
      <c r="X25" s="29"/>
      <c r="Y25" s="28"/>
      <c r="Z25" s="1"/>
      <c r="AA25" s="1"/>
      <c r="AB25" s="1"/>
      <c r="AC25" s="28"/>
      <c r="AD25" s="28"/>
      <c r="AE25" s="28"/>
      <c r="AF25" s="28"/>
      <c r="AH25" s="29"/>
      <c r="AI25" s="29"/>
      <c r="AJ25" s="29"/>
      <c r="AK25" s="28"/>
      <c r="AL25" s="28"/>
      <c r="AM25" s="28"/>
      <c r="AN25" s="28"/>
      <c r="AO25" s="28"/>
      <c r="AP25" s="28"/>
      <c r="AQ25" s="28"/>
      <c r="AR25" s="28"/>
      <c r="AT25" s="28"/>
      <c r="AU25" s="28"/>
      <c r="AV25" s="28"/>
    </row>
    <row r="26" spans="2:48" x14ac:dyDescent="0.25">
      <c r="B26" s="219" t="s">
        <v>56</v>
      </c>
      <c r="C26" s="220"/>
      <c r="D26" s="221"/>
      <c r="E26" s="1"/>
      <c r="F26" s="219" t="s">
        <v>56</v>
      </c>
      <c r="G26" s="220"/>
      <c r="H26" s="221"/>
      <c r="I26" s="30"/>
      <c r="J26" s="219" t="s">
        <v>56</v>
      </c>
      <c r="K26" s="220"/>
      <c r="L26" s="221"/>
      <c r="M26" s="1"/>
      <c r="N26" s="219" t="s">
        <v>56</v>
      </c>
      <c r="O26" s="220"/>
      <c r="P26" s="221"/>
      <c r="Q26" s="1"/>
      <c r="R26" s="222" t="s">
        <v>56</v>
      </c>
      <c r="S26" s="223"/>
      <c r="T26" s="224"/>
      <c r="U26" s="1"/>
      <c r="V26" s="219" t="s">
        <v>56</v>
      </c>
      <c r="W26" s="220"/>
      <c r="X26" s="221"/>
      <c r="Y26" s="61"/>
      <c r="Z26" s="228" t="s">
        <v>56</v>
      </c>
      <c r="AA26" s="229"/>
      <c r="AB26" s="230"/>
      <c r="AC26" s="61"/>
      <c r="AD26" s="219" t="s">
        <v>56</v>
      </c>
      <c r="AE26" s="220"/>
      <c r="AF26" s="221"/>
      <c r="AH26" s="219" t="s">
        <v>56</v>
      </c>
      <c r="AI26" s="220"/>
      <c r="AJ26" s="221"/>
      <c r="AK26" s="61"/>
      <c r="AL26" s="219" t="s">
        <v>56</v>
      </c>
      <c r="AM26" s="220"/>
      <c r="AN26" s="221"/>
      <c r="AO26" s="61"/>
      <c r="AP26" s="219" t="s">
        <v>56</v>
      </c>
      <c r="AQ26" s="220"/>
      <c r="AR26" s="221"/>
      <c r="AT26" s="219" t="s">
        <v>56</v>
      </c>
      <c r="AU26" s="220"/>
      <c r="AV26" s="221"/>
    </row>
    <row r="27" spans="2:48" x14ac:dyDescent="0.25">
      <c r="B27" s="8" t="s">
        <v>57</v>
      </c>
      <c r="C27" s="9" t="s">
        <v>58</v>
      </c>
      <c r="D27" s="37">
        <f>-(20*LOG(4*PI()*D18*10^6*D13/(D14*10^-3)))</f>
        <v>-151.56428733487022</v>
      </c>
      <c r="E27" s="1"/>
      <c r="F27" s="8" t="s">
        <v>57</v>
      </c>
      <c r="G27" s="9" t="s">
        <v>58</v>
      </c>
      <c r="H27" s="37">
        <f>-(20*LOG(4*PI()*H18*10^6*H13/(H14*10^-3)))</f>
        <v>-151.56428733487022</v>
      </c>
      <c r="I27" s="38"/>
      <c r="J27" s="8" t="s">
        <v>57</v>
      </c>
      <c r="K27" s="9" t="s">
        <v>58</v>
      </c>
      <c r="L27" s="37">
        <f>-(20*LOG(4*PI()*L18*10^6*L13/(L14*10^-3)))</f>
        <v>-151.56428733487022</v>
      </c>
      <c r="M27" s="1"/>
      <c r="N27" s="8" t="s">
        <v>57</v>
      </c>
      <c r="O27" s="9" t="s">
        <v>58</v>
      </c>
      <c r="P27" s="37">
        <f>-(20*LOG(4*PI()*P18*10^6*P13/(P14*10^-3)))</f>
        <v>-142.02186224047696</v>
      </c>
      <c r="Q27" s="1"/>
      <c r="R27" s="11" t="s">
        <v>57</v>
      </c>
      <c r="S27" s="12" t="s">
        <v>58</v>
      </c>
      <c r="T27" s="39">
        <f>-(20*LOG(4*PI()*T18*10^6*T13/(T14*10^-3)))</f>
        <v>-138.63822847256</v>
      </c>
      <c r="U27" s="1"/>
      <c r="V27" s="8" t="s">
        <v>57</v>
      </c>
      <c r="W27" s="9" t="s">
        <v>58</v>
      </c>
      <c r="X27" s="37">
        <f>-(20*LOG(4*PI()*X18*10^6*X13/(X14*10^-3)))</f>
        <v>-148.18065356695325</v>
      </c>
      <c r="Y27" s="74"/>
      <c r="Z27" s="31" t="s">
        <v>57</v>
      </c>
      <c r="AA27" s="32" t="s">
        <v>58</v>
      </c>
      <c r="AB27" s="98">
        <f>-(20*LOG(4*PI()*AB18*10^6*AB13/(AB14*10^-3)))</f>
        <v>-148.18065356695325</v>
      </c>
      <c r="AC27" s="74"/>
      <c r="AD27" s="8" t="s">
        <v>57</v>
      </c>
      <c r="AE27" s="9" t="s">
        <v>58</v>
      </c>
      <c r="AF27" s="71">
        <f>-(20*LOG(4*PI()*AF18*10^6*AF13/(AF14*10^-3)))</f>
        <v>-148.18065356695325</v>
      </c>
      <c r="AH27" s="8" t="s">
        <v>57</v>
      </c>
      <c r="AI27" s="9" t="s">
        <v>180</v>
      </c>
      <c r="AJ27" s="71">
        <f>-(20*LOG(4*PI()*AJ18*10^6*AJ13/(AJ14*10^-3)))</f>
        <v>-148.18065356695325</v>
      </c>
      <c r="AK27" s="74"/>
      <c r="AL27" s="8" t="s">
        <v>57</v>
      </c>
      <c r="AM27" s="9" t="s">
        <v>180</v>
      </c>
      <c r="AN27" s="71">
        <f>-(20*LOG(4*PI()*AN18*10^6*AN13/(AN14*10^-3)))</f>
        <v>-148.18065356695325</v>
      </c>
      <c r="AO27" s="74"/>
      <c r="AP27" s="8" t="s">
        <v>57</v>
      </c>
      <c r="AQ27" s="9" t="s">
        <v>180</v>
      </c>
      <c r="AR27" s="71">
        <f>-(20*LOG(4*PI()*AR18*10^6*AR13/(AR14*10^-3)))</f>
        <v>-148.18065356695325</v>
      </c>
      <c r="AT27" s="8" t="s">
        <v>57</v>
      </c>
      <c r="AU27" s="9" t="s">
        <v>180</v>
      </c>
      <c r="AV27" s="71">
        <f>-(20*LOG(4*PI()*AV18*10^6*AV13/(AV14*10^-3)))</f>
        <v>-138.63822847256</v>
      </c>
    </row>
    <row r="28" spans="2:48" x14ac:dyDescent="0.25">
      <c r="B28" s="8" t="s">
        <v>59</v>
      </c>
      <c r="C28" s="9" t="s">
        <v>60</v>
      </c>
      <c r="D28" s="13">
        <v>-3</v>
      </c>
      <c r="E28" s="1"/>
      <c r="F28" s="8" t="s">
        <v>59</v>
      </c>
      <c r="G28" s="9" t="s">
        <v>60</v>
      </c>
      <c r="H28" s="13">
        <v>-3</v>
      </c>
      <c r="I28" s="4"/>
      <c r="J28" s="8" t="s">
        <v>59</v>
      </c>
      <c r="K28" s="9" t="s">
        <v>60</v>
      </c>
      <c r="L28" s="13">
        <v>-3</v>
      </c>
      <c r="M28" s="1"/>
      <c r="N28" s="8" t="s">
        <v>59</v>
      </c>
      <c r="O28" s="9" t="s">
        <v>60</v>
      </c>
      <c r="P28" s="13">
        <v>-3</v>
      </c>
      <c r="Q28" s="1"/>
      <c r="R28" s="11" t="s">
        <v>59</v>
      </c>
      <c r="S28" s="12" t="s">
        <v>60</v>
      </c>
      <c r="T28" s="14">
        <v>-3</v>
      </c>
      <c r="U28" s="1"/>
      <c r="V28" s="8" t="s">
        <v>59</v>
      </c>
      <c r="W28" s="9" t="s">
        <v>60</v>
      </c>
      <c r="X28" s="13">
        <v>-3</v>
      </c>
      <c r="Y28" s="62"/>
      <c r="Z28" s="31" t="s">
        <v>59</v>
      </c>
      <c r="AA28" s="32" t="s">
        <v>60</v>
      </c>
      <c r="AB28" s="33">
        <v>-3</v>
      </c>
      <c r="AC28" s="62"/>
      <c r="AD28" s="8" t="s">
        <v>59</v>
      </c>
      <c r="AE28" s="9" t="s">
        <v>60</v>
      </c>
      <c r="AF28" s="13">
        <v>-3</v>
      </c>
      <c r="AH28" s="8" t="s">
        <v>59</v>
      </c>
      <c r="AI28" s="9" t="s">
        <v>210</v>
      </c>
      <c r="AJ28" s="13">
        <v>-3</v>
      </c>
      <c r="AK28" s="62"/>
      <c r="AL28" s="8" t="s">
        <v>59</v>
      </c>
      <c r="AM28" s="9" t="s">
        <v>210</v>
      </c>
      <c r="AN28" s="13">
        <v>-3</v>
      </c>
      <c r="AO28" s="62"/>
      <c r="AP28" s="8" t="s">
        <v>59</v>
      </c>
      <c r="AQ28" s="9" t="s">
        <v>60</v>
      </c>
      <c r="AR28" s="13">
        <v>-3</v>
      </c>
      <c r="AT28" s="8" t="s">
        <v>59</v>
      </c>
      <c r="AU28" s="9" t="s">
        <v>60</v>
      </c>
      <c r="AV28" s="13">
        <v>-3</v>
      </c>
    </row>
    <row r="29" spans="2:48" x14ac:dyDescent="0.25">
      <c r="B29" s="8" t="s">
        <v>61</v>
      </c>
      <c r="C29" s="9" t="s">
        <v>62</v>
      </c>
      <c r="D29" s="13">
        <v>0</v>
      </c>
      <c r="E29" s="1"/>
      <c r="F29" s="8" t="s">
        <v>61</v>
      </c>
      <c r="G29" s="9" t="s">
        <v>62</v>
      </c>
      <c r="H29" s="13">
        <v>0</v>
      </c>
      <c r="I29" s="4"/>
      <c r="J29" s="8" t="s">
        <v>61</v>
      </c>
      <c r="K29" s="9" t="s">
        <v>62</v>
      </c>
      <c r="L29" s="13">
        <v>0</v>
      </c>
      <c r="M29" s="1"/>
      <c r="N29" s="8" t="s">
        <v>61</v>
      </c>
      <c r="O29" s="9" t="s">
        <v>62</v>
      </c>
      <c r="P29" s="13">
        <v>0</v>
      </c>
      <c r="Q29" s="1"/>
      <c r="R29" s="11" t="s">
        <v>61</v>
      </c>
      <c r="S29" s="12" t="s">
        <v>62</v>
      </c>
      <c r="T29" s="14">
        <v>0</v>
      </c>
      <c r="U29" s="1"/>
      <c r="V29" s="8" t="s">
        <v>61</v>
      </c>
      <c r="W29" s="9" t="s">
        <v>62</v>
      </c>
      <c r="X29" s="13">
        <v>0</v>
      </c>
      <c r="Y29" s="62"/>
      <c r="Z29" s="31" t="s">
        <v>61</v>
      </c>
      <c r="AA29" s="32" t="s">
        <v>62</v>
      </c>
      <c r="AB29" s="33">
        <v>0</v>
      </c>
      <c r="AC29" s="62"/>
      <c r="AD29" s="8" t="s">
        <v>61</v>
      </c>
      <c r="AE29" s="9" t="s">
        <v>62</v>
      </c>
      <c r="AF29" s="13">
        <v>0</v>
      </c>
      <c r="AH29" s="8" t="s">
        <v>61</v>
      </c>
      <c r="AI29" s="9" t="s">
        <v>181</v>
      </c>
      <c r="AJ29" s="13">
        <v>0</v>
      </c>
      <c r="AK29" s="62"/>
      <c r="AL29" s="8" t="s">
        <v>211</v>
      </c>
      <c r="AM29" s="9" t="s">
        <v>62</v>
      </c>
      <c r="AN29" s="13">
        <v>0</v>
      </c>
      <c r="AO29" s="62"/>
      <c r="AP29" s="8" t="s">
        <v>61</v>
      </c>
      <c r="AQ29" s="9" t="s">
        <v>181</v>
      </c>
      <c r="AR29" s="13">
        <v>0</v>
      </c>
      <c r="AT29" s="8" t="s">
        <v>61</v>
      </c>
      <c r="AU29" s="9" t="s">
        <v>62</v>
      </c>
      <c r="AV29" s="13">
        <v>0</v>
      </c>
    </row>
    <row r="30" spans="2:48" x14ac:dyDescent="0.25">
      <c r="B30" s="8" t="s">
        <v>63</v>
      </c>
      <c r="C30" s="9" t="s">
        <v>64</v>
      </c>
      <c r="D30" s="13">
        <v>0</v>
      </c>
      <c r="E30" s="1"/>
      <c r="F30" s="8" t="s">
        <v>63</v>
      </c>
      <c r="G30" s="9" t="s">
        <v>64</v>
      </c>
      <c r="H30" s="13">
        <v>0</v>
      </c>
      <c r="I30" s="4"/>
      <c r="J30" s="8" t="s">
        <v>63</v>
      </c>
      <c r="K30" s="9" t="s">
        <v>64</v>
      </c>
      <c r="L30" s="13">
        <v>0</v>
      </c>
      <c r="M30" s="1"/>
      <c r="N30" s="8" t="s">
        <v>63</v>
      </c>
      <c r="O30" s="9" t="s">
        <v>64</v>
      </c>
      <c r="P30" s="13">
        <v>0</v>
      </c>
      <c r="Q30" s="1"/>
      <c r="R30" s="11" t="s">
        <v>63</v>
      </c>
      <c r="S30" s="12" t="s">
        <v>64</v>
      </c>
      <c r="T30" s="14">
        <v>0</v>
      </c>
      <c r="U30" s="1"/>
      <c r="V30" s="8" t="s">
        <v>63</v>
      </c>
      <c r="W30" s="9" t="s">
        <v>64</v>
      </c>
      <c r="X30" s="13">
        <v>0</v>
      </c>
      <c r="Y30" s="62"/>
      <c r="Z30" s="31" t="s">
        <v>63</v>
      </c>
      <c r="AA30" s="32" t="s">
        <v>64</v>
      </c>
      <c r="AB30" s="33">
        <v>0</v>
      </c>
      <c r="AC30" s="62"/>
      <c r="AD30" s="8" t="s">
        <v>63</v>
      </c>
      <c r="AE30" s="9" t="s">
        <v>64</v>
      </c>
      <c r="AF30" s="13">
        <v>0</v>
      </c>
      <c r="AH30" s="8" t="s">
        <v>63</v>
      </c>
      <c r="AI30" s="9" t="s">
        <v>212</v>
      </c>
      <c r="AJ30" s="13">
        <v>0</v>
      </c>
      <c r="AK30" s="62"/>
      <c r="AL30" s="8" t="s">
        <v>63</v>
      </c>
      <c r="AM30" s="9" t="s">
        <v>212</v>
      </c>
      <c r="AN30" s="13">
        <v>0</v>
      </c>
      <c r="AO30" s="62"/>
      <c r="AP30" s="8" t="s">
        <v>63</v>
      </c>
      <c r="AQ30" s="9" t="s">
        <v>212</v>
      </c>
      <c r="AR30" s="13">
        <v>0</v>
      </c>
      <c r="AT30" s="8" t="s">
        <v>63</v>
      </c>
      <c r="AU30" s="9" t="s">
        <v>242</v>
      </c>
      <c r="AV30" s="13">
        <v>0</v>
      </c>
    </row>
    <row r="31" spans="2:48" x14ac:dyDescent="0.25">
      <c r="B31" s="8" t="s">
        <v>65</v>
      </c>
      <c r="C31" s="9" t="s">
        <v>66</v>
      </c>
      <c r="D31" s="13">
        <v>0</v>
      </c>
      <c r="E31" s="1"/>
      <c r="F31" s="8" t="s">
        <v>65</v>
      </c>
      <c r="G31" s="9" t="s">
        <v>66</v>
      </c>
      <c r="H31" s="13">
        <v>0</v>
      </c>
      <c r="I31" s="4"/>
      <c r="J31" s="8" t="s">
        <v>65</v>
      </c>
      <c r="K31" s="9" t="s">
        <v>66</v>
      </c>
      <c r="L31" s="13">
        <v>0</v>
      </c>
      <c r="M31" s="1"/>
      <c r="N31" s="8" t="s">
        <v>65</v>
      </c>
      <c r="O31" s="9" t="s">
        <v>66</v>
      </c>
      <c r="P31" s="13">
        <v>0</v>
      </c>
      <c r="Q31" s="1"/>
      <c r="R31" s="11" t="s">
        <v>65</v>
      </c>
      <c r="S31" s="12" t="s">
        <v>66</v>
      </c>
      <c r="T31" s="14">
        <v>0</v>
      </c>
      <c r="U31" s="1"/>
      <c r="V31" s="8" t="s">
        <v>65</v>
      </c>
      <c r="W31" s="9" t="s">
        <v>66</v>
      </c>
      <c r="X31" s="13">
        <v>0</v>
      </c>
      <c r="Y31" s="62"/>
      <c r="Z31" s="31" t="s">
        <v>65</v>
      </c>
      <c r="AA31" s="32" t="s">
        <v>66</v>
      </c>
      <c r="AB31" s="33">
        <v>0</v>
      </c>
      <c r="AC31" s="62"/>
      <c r="AD31" s="8" t="s">
        <v>65</v>
      </c>
      <c r="AE31" s="9" t="s">
        <v>66</v>
      </c>
      <c r="AF31" s="13">
        <v>0</v>
      </c>
      <c r="AH31" s="8" t="s">
        <v>65</v>
      </c>
      <c r="AI31" s="9" t="s">
        <v>213</v>
      </c>
      <c r="AJ31" s="13">
        <v>0</v>
      </c>
      <c r="AK31" s="62"/>
      <c r="AL31" s="8" t="s">
        <v>65</v>
      </c>
      <c r="AM31" s="9" t="s">
        <v>214</v>
      </c>
      <c r="AN31" s="13">
        <v>0</v>
      </c>
      <c r="AO31" s="62"/>
      <c r="AP31" s="8" t="s">
        <v>65</v>
      </c>
      <c r="AQ31" s="9" t="s">
        <v>214</v>
      </c>
      <c r="AR31" s="13">
        <v>0</v>
      </c>
      <c r="AT31" s="8" t="s">
        <v>65</v>
      </c>
      <c r="AU31" s="9" t="s">
        <v>213</v>
      </c>
      <c r="AV31" s="13">
        <v>0</v>
      </c>
    </row>
    <row r="32" spans="2:48" ht="16.5" thickBot="1" x14ac:dyDescent="0.3">
      <c r="B32" s="21" t="s">
        <v>67</v>
      </c>
      <c r="C32" s="22" t="s">
        <v>68</v>
      </c>
      <c r="D32" s="35">
        <f>D27+D28+D29+D30+D31</f>
        <v>-154.56428733487022</v>
      </c>
      <c r="E32" s="1"/>
      <c r="F32" s="21" t="s">
        <v>67</v>
      </c>
      <c r="G32" s="22" t="s">
        <v>68</v>
      </c>
      <c r="H32" s="35">
        <f>H27+H28+H29+H30+H31</f>
        <v>-154.56428733487022</v>
      </c>
      <c r="I32" s="4"/>
      <c r="J32" s="21" t="s">
        <v>67</v>
      </c>
      <c r="K32" s="22" t="s">
        <v>68</v>
      </c>
      <c r="L32" s="35">
        <f>L27+L28+L29+L30+L31</f>
        <v>-154.56428733487022</v>
      </c>
      <c r="M32" s="1"/>
      <c r="N32" s="21" t="s">
        <v>67</v>
      </c>
      <c r="O32" s="22" t="s">
        <v>68</v>
      </c>
      <c r="P32" s="35">
        <f>P27+P28+P29+P30+P31</f>
        <v>-145.02186224047696</v>
      </c>
      <c r="Q32" s="1"/>
      <c r="R32" s="25" t="s">
        <v>67</v>
      </c>
      <c r="S32" s="26" t="s">
        <v>68</v>
      </c>
      <c r="T32" s="36">
        <f>T27+T28+T29+T30+T31</f>
        <v>-141.63822847256</v>
      </c>
      <c r="U32" s="1"/>
      <c r="V32" s="21" t="s">
        <v>67</v>
      </c>
      <c r="W32" s="22" t="s">
        <v>68</v>
      </c>
      <c r="X32" s="35">
        <f>X27+X28+X29+X30+X31</f>
        <v>-151.18065356695325</v>
      </c>
      <c r="Y32" s="62"/>
      <c r="Z32" s="47" t="s">
        <v>67</v>
      </c>
      <c r="AA32" s="48" t="s">
        <v>68</v>
      </c>
      <c r="AB32" s="100">
        <f>AB27+AB28+AB29+AB30+AB31</f>
        <v>-151.18065356695325</v>
      </c>
      <c r="AC32" s="62"/>
      <c r="AD32" s="21" t="s">
        <v>67</v>
      </c>
      <c r="AE32" s="22" t="s">
        <v>68</v>
      </c>
      <c r="AF32" s="75">
        <f>AF27+AF28+AF29+AF30+AF31</f>
        <v>-151.18065356695325</v>
      </c>
      <c r="AH32" s="21" t="s">
        <v>67</v>
      </c>
      <c r="AI32" s="22" t="s">
        <v>215</v>
      </c>
      <c r="AJ32" s="75">
        <f>AJ27+AJ28+AJ29+AJ30+AJ31</f>
        <v>-151.18065356695325</v>
      </c>
      <c r="AK32" s="62"/>
      <c r="AL32" s="21" t="s">
        <v>67</v>
      </c>
      <c r="AM32" s="22" t="s">
        <v>216</v>
      </c>
      <c r="AN32" s="75">
        <f>AN27+AN28+AN29+AN30+AN31</f>
        <v>-151.18065356695325</v>
      </c>
      <c r="AO32" s="62"/>
      <c r="AP32" s="21" t="s">
        <v>67</v>
      </c>
      <c r="AQ32" s="22" t="s">
        <v>68</v>
      </c>
      <c r="AR32" s="75">
        <f>AR27+AR28+AR29+AR30+AR31</f>
        <v>-151.18065356695325</v>
      </c>
      <c r="AT32" s="21" t="s">
        <v>67</v>
      </c>
      <c r="AU32" s="22" t="s">
        <v>215</v>
      </c>
      <c r="AV32" s="75">
        <f>AV27+AV28+AV29+AV30+AV31</f>
        <v>-141.63822847256</v>
      </c>
    </row>
    <row r="33" spans="2:48" ht="16.5" thickBot="1" x14ac:dyDescent="0.3">
      <c r="B33" s="28"/>
      <c r="C33" s="28"/>
      <c r="D33" s="28"/>
      <c r="E33" s="1"/>
      <c r="F33" s="28"/>
      <c r="G33" s="28"/>
      <c r="H33" s="28"/>
      <c r="I33" s="1"/>
      <c r="J33" s="28"/>
      <c r="K33" s="28"/>
      <c r="L33" s="28"/>
      <c r="M33" s="1"/>
      <c r="N33" s="28"/>
      <c r="O33" s="28"/>
      <c r="P33" s="28"/>
      <c r="Q33" s="1"/>
      <c r="R33" s="29"/>
      <c r="S33" s="29"/>
      <c r="T33" s="29"/>
      <c r="U33" s="1"/>
      <c r="V33" s="28"/>
      <c r="W33" s="28"/>
      <c r="X33" s="28"/>
      <c r="Y33" s="28"/>
      <c r="Z33" s="1"/>
      <c r="AA33" s="1"/>
      <c r="AB33" s="1"/>
      <c r="AC33" s="28"/>
      <c r="AD33" s="28"/>
      <c r="AE33" s="28"/>
      <c r="AF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T33" s="28"/>
      <c r="AU33" s="28"/>
      <c r="AV33" s="28"/>
    </row>
    <row r="34" spans="2:48" x14ac:dyDescent="0.25">
      <c r="B34" s="219" t="s">
        <v>69</v>
      </c>
      <c r="C34" s="220"/>
      <c r="D34" s="221"/>
      <c r="E34" s="1"/>
      <c r="F34" s="219" t="s">
        <v>69</v>
      </c>
      <c r="G34" s="220"/>
      <c r="H34" s="221"/>
      <c r="I34" s="30"/>
      <c r="J34" s="219" t="s">
        <v>69</v>
      </c>
      <c r="K34" s="220"/>
      <c r="L34" s="221"/>
      <c r="M34" s="1"/>
      <c r="N34" s="219" t="s">
        <v>70</v>
      </c>
      <c r="O34" s="220"/>
      <c r="P34" s="221"/>
      <c r="Q34" s="1"/>
      <c r="R34" s="222" t="s">
        <v>70</v>
      </c>
      <c r="S34" s="223"/>
      <c r="T34" s="224"/>
      <c r="U34" s="1"/>
      <c r="V34" s="219" t="s">
        <v>69</v>
      </c>
      <c r="W34" s="220"/>
      <c r="X34" s="221"/>
      <c r="Y34" s="61"/>
      <c r="Z34" s="228" t="s">
        <v>69</v>
      </c>
      <c r="AA34" s="229"/>
      <c r="AB34" s="230"/>
      <c r="AC34" s="61"/>
      <c r="AD34" s="219" t="s">
        <v>69</v>
      </c>
      <c r="AE34" s="220"/>
      <c r="AF34" s="221"/>
      <c r="AH34" s="219" t="s">
        <v>69</v>
      </c>
      <c r="AI34" s="220"/>
      <c r="AJ34" s="221"/>
      <c r="AK34" s="61"/>
      <c r="AL34" s="219" t="s">
        <v>69</v>
      </c>
      <c r="AM34" s="220"/>
      <c r="AN34" s="221"/>
      <c r="AO34" s="61"/>
      <c r="AP34" s="219" t="s">
        <v>69</v>
      </c>
      <c r="AQ34" s="220"/>
      <c r="AR34" s="221"/>
      <c r="AT34" s="219" t="s">
        <v>70</v>
      </c>
      <c r="AU34" s="220"/>
      <c r="AV34" s="221"/>
    </row>
    <row r="35" spans="2:48" x14ac:dyDescent="0.25">
      <c r="B35" s="40" t="s">
        <v>71</v>
      </c>
      <c r="C35" s="217" t="s">
        <v>13</v>
      </c>
      <c r="D35" s="218"/>
      <c r="E35" s="1"/>
      <c r="F35" s="40" t="s">
        <v>71</v>
      </c>
      <c r="G35" s="217" t="s">
        <v>13</v>
      </c>
      <c r="H35" s="218"/>
      <c r="I35" s="30"/>
      <c r="J35" s="40" t="s">
        <v>71</v>
      </c>
      <c r="K35" s="217" t="s">
        <v>13</v>
      </c>
      <c r="L35" s="218"/>
      <c r="M35" s="1"/>
      <c r="N35" s="40" t="s">
        <v>71</v>
      </c>
      <c r="O35" s="217" t="s">
        <v>10</v>
      </c>
      <c r="P35" s="218"/>
      <c r="Q35" s="1"/>
      <c r="R35" s="41" t="s">
        <v>71</v>
      </c>
      <c r="S35" s="211" t="s">
        <v>10</v>
      </c>
      <c r="T35" s="212"/>
      <c r="U35" s="1"/>
      <c r="V35" s="40" t="s">
        <v>71</v>
      </c>
      <c r="W35" s="217" t="s">
        <v>13</v>
      </c>
      <c r="X35" s="218"/>
      <c r="Y35" s="61"/>
      <c r="Z35" s="101" t="s">
        <v>71</v>
      </c>
      <c r="AA35" s="231" t="s">
        <v>13</v>
      </c>
      <c r="AB35" s="232"/>
      <c r="AC35" s="61"/>
      <c r="AD35" s="40" t="s">
        <v>71</v>
      </c>
      <c r="AE35" s="217" t="s">
        <v>13</v>
      </c>
      <c r="AF35" s="218"/>
      <c r="AH35" s="40" t="s">
        <v>71</v>
      </c>
      <c r="AI35" s="217" t="s">
        <v>13</v>
      </c>
      <c r="AJ35" s="218"/>
      <c r="AK35" s="61"/>
      <c r="AL35" s="40" t="s">
        <v>71</v>
      </c>
      <c r="AM35" s="217" t="s">
        <v>13</v>
      </c>
      <c r="AN35" s="218"/>
      <c r="AO35" s="61"/>
      <c r="AP35" s="40" t="s">
        <v>71</v>
      </c>
      <c r="AQ35" s="217" t="s">
        <v>13</v>
      </c>
      <c r="AR35" s="218"/>
      <c r="AT35" s="40" t="s">
        <v>71</v>
      </c>
      <c r="AU35" s="217" t="s">
        <v>254</v>
      </c>
      <c r="AV35" s="218"/>
    </row>
    <row r="36" spans="2:48" x14ac:dyDescent="0.25">
      <c r="B36" s="8" t="s">
        <v>72</v>
      </c>
      <c r="C36" s="9" t="s">
        <v>73</v>
      </c>
      <c r="D36" s="13">
        <v>0</v>
      </c>
      <c r="E36" s="1"/>
      <c r="F36" s="8" t="s">
        <v>72</v>
      </c>
      <c r="G36" s="9" t="s">
        <v>73</v>
      </c>
      <c r="H36" s="13">
        <v>0</v>
      </c>
      <c r="I36" s="4"/>
      <c r="J36" s="8" t="s">
        <v>72</v>
      </c>
      <c r="K36" s="9" t="s">
        <v>73</v>
      </c>
      <c r="L36" s="13">
        <v>0</v>
      </c>
      <c r="M36" s="1"/>
      <c r="N36" s="8" t="s">
        <v>72</v>
      </c>
      <c r="O36" s="9" t="s">
        <v>73</v>
      </c>
      <c r="P36" s="13">
        <v>0</v>
      </c>
      <c r="Q36" s="1"/>
      <c r="R36" s="11" t="s">
        <v>72</v>
      </c>
      <c r="S36" s="12" t="s">
        <v>73</v>
      </c>
      <c r="T36" s="14">
        <v>0</v>
      </c>
      <c r="U36" s="1"/>
      <c r="V36" s="8" t="s">
        <v>72</v>
      </c>
      <c r="W36" s="9" t="s">
        <v>73</v>
      </c>
      <c r="X36" s="13">
        <v>0</v>
      </c>
      <c r="Y36" s="62"/>
      <c r="Z36" s="31" t="s">
        <v>72</v>
      </c>
      <c r="AA36" s="32" t="s">
        <v>73</v>
      </c>
      <c r="AB36" s="33">
        <v>0</v>
      </c>
      <c r="AC36" s="62"/>
      <c r="AD36" s="8" t="s">
        <v>72</v>
      </c>
      <c r="AE36" s="9" t="s">
        <v>73</v>
      </c>
      <c r="AF36" s="13">
        <v>0</v>
      </c>
      <c r="AH36" s="8" t="s">
        <v>72</v>
      </c>
      <c r="AI36" s="9" t="s">
        <v>217</v>
      </c>
      <c r="AJ36" s="13">
        <v>0</v>
      </c>
      <c r="AK36" s="62"/>
      <c r="AL36" s="8" t="s">
        <v>72</v>
      </c>
      <c r="AM36" s="9" t="s">
        <v>73</v>
      </c>
      <c r="AN36" s="13">
        <v>0</v>
      </c>
      <c r="AO36" s="62"/>
      <c r="AP36" s="8" t="s">
        <v>72</v>
      </c>
      <c r="AQ36" s="9" t="s">
        <v>218</v>
      </c>
      <c r="AR36" s="13">
        <v>0</v>
      </c>
      <c r="AT36" s="8" t="s">
        <v>72</v>
      </c>
      <c r="AU36" s="9" t="s">
        <v>217</v>
      </c>
      <c r="AV36" s="13">
        <v>0</v>
      </c>
    </row>
    <row r="37" spans="2:48" x14ac:dyDescent="0.25">
      <c r="B37" s="8" t="s">
        <v>74</v>
      </c>
      <c r="C37" s="9" t="s">
        <v>75</v>
      </c>
      <c r="D37" s="13">
        <v>18.5</v>
      </c>
      <c r="E37" s="1"/>
      <c r="F37" s="8" t="s">
        <v>76</v>
      </c>
      <c r="G37" s="9" t="s">
        <v>75</v>
      </c>
      <c r="H37" s="13">
        <v>18.5</v>
      </c>
      <c r="I37" s="4"/>
      <c r="J37" s="8" t="s">
        <v>74</v>
      </c>
      <c r="K37" s="9" t="s">
        <v>75</v>
      </c>
      <c r="L37" s="13">
        <v>18.5</v>
      </c>
      <c r="M37" s="1"/>
      <c r="N37" s="8" t="s">
        <v>74</v>
      </c>
      <c r="O37" s="9" t="s">
        <v>75</v>
      </c>
      <c r="P37" s="13">
        <v>0</v>
      </c>
      <c r="Q37" s="1"/>
      <c r="R37" s="11" t="s">
        <v>74</v>
      </c>
      <c r="S37" s="12" t="s">
        <v>75</v>
      </c>
      <c r="T37" s="14">
        <v>0</v>
      </c>
      <c r="U37" s="1"/>
      <c r="V37" s="31" t="s">
        <v>74</v>
      </c>
      <c r="W37" s="32" t="s">
        <v>75</v>
      </c>
      <c r="X37" s="33">
        <v>18.5</v>
      </c>
      <c r="Y37" s="62"/>
      <c r="Z37" s="31" t="s">
        <v>74</v>
      </c>
      <c r="AA37" s="32" t="s">
        <v>75</v>
      </c>
      <c r="AB37" s="33">
        <v>20</v>
      </c>
      <c r="AC37" s="62"/>
      <c r="AD37" s="8" t="s">
        <v>74</v>
      </c>
      <c r="AE37" s="9" t="s">
        <v>75</v>
      </c>
      <c r="AF37" s="13">
        <v>20</v>
      </c>
      <c r="AH37" s="8" t="s">
        <v>74</v>
      </c>
      <c r="AI37" s="9" t="s">
        <v>182</v>
      </c>
      <c r="AJ37" s="13">
        <v>20</v>
      </c>
      <c r="AK37" s="62"/>
      <c r="AL37" s="8" t="s">
        <v>74</v>
      </c>
      <c r="AM37" s="9" t="s">
        <v>75</v>
      </c>
      <c r="AN37" s="13">
        <v>20</v>
      </c>
      <c r="AO37" s="62"/>
      <c r="AP37" s="8" t="s">
        <v>74</v>
      </c>
      <c r="AQ37" s="9" t="s">
        <v>75</v>
      </c>
      <c r="AR37" s="13">
        <v>20</v>
      </c>
      <c r="AT37" s="8" t="s">
        <v>74</v>
      </c>
      <c r="AU37" s="9" t="s">
        <v>182</v>
      </c>
      <c r="AV37" s="13">
        <v>0</v>
      </c>
    </row>
    <row r="38" spans="2:48" x14ac:dyDescent="0.25">
      <c r="B38" s="8" t="s">
        <v>77</v>
      </c>
      <c r="C38" s="9" t="s">
        <v>78</v>
      </c>
      <c r="D38" s="13">
        <v>-2</v>
      </c>
      <c r="E38" s="1"/>
      <c r="F38" s="8" t="s">
        <v>77</v>
      </c>
      <c r="G38" s="9" t="s">
        <v>78</v>
      </c>
      <c r="H38" s="13">
        <v>-2</v>
      </c>
      <c r="I38" s="4"/>
      <c r="J38" s="8" t="s">
        <v>77</v>
      </c>
      <c r="K38" s="9" t="s">
        <v>78</v>
      </c>
      <c r="L38" s="13">
        <v>-2</v>
      </c>
      <c r="M38" s="1"/>
      <c r="N38" s="8" t="s">
        <v>77</v>
      </c>
      <c r="O38" s="9" t="s">
        <v>78</v>
      </c>
      <c r="P38" s="13">
        <v>-2</v>
      </c>
      <c r="Q38" s="1"/>
      <c r="R38" s="11" t="s">
        <v>77</v>
      </c>
      <c r="S38" s="12" t="s">
        <v>78</v>
      </c>
      <c r="T38" s="14">
        <v>-2</v>
      </c>
      <c r="U38" s="1"/>
      <c r="V38" s="8" t="s">
        <v>77</v>
      </c>
      <c r="W38" s="9" t="s">
        <v>78</v>
      </c>
      <c r="X38" s="13">
        <v>-2</v>
      </c>
      <c r="Y38" s="62"/>
      <c r="Z38" s="31" t="s">
        <v>77</v>
      </c>
      <c r="AA38" s="32" t="s">
        <v>78</v>
      </c>
      <c r="AB38" s="33">
        <v>-2</v>
      </c>
      <c r="AC38" s="62"/>
      <c r="AD38" s="8" t="s">
        <v>77</v>
      </c>
      <c r="AE38" s="9" t="s">
        <v>78</v>
      </c>
      <c r="AF38" s="13">
        <v>-2</v>
      </c>
      <c r="AH38" s="8" t="s">
        <v>77</v>
      </c>
      <c r="AI38" s="9" t="s">
        <v>219</v>
      </c>
      <c r="AJ38" s="13">
        <v>-2</v>
      </c>
      <c r="AK38" s="62"/>
      <c r="AL38" s="8" t="s">
        <v>77</v>
      </c>
      <c r="AM38" s="9" t="s">
        <v>78</v>
      </c>
      <c r="AN38" s="13">
        <v>-2</v>
      </c>
      <c r="AO38" s="62"/>
      <c r="AP38" s="8" t="s">
        <v>77</v>
      </c>
      <c r="AQ38" s="9" t="s">
        <v>219</v>
      </c>
      <c r="AR38" s="13">
        <v>-2</v>
      </c>
      <c r="AT38" s="8" t="s">
        <v>77</v>
      </c>
      <c r="AU38" s="9" t="s">
        <v>219</v>
      </c>
      <c r="AV38" s="13">
        <v>-2</v>
      </c>
    </row>
    <row r="39" spans="2:48" x14ac:dyDescent="0.25">
      <c r="B39" s="8" t="s">
        <v>79</v>
      </c>
      <c r="C39" s="9" t="s">
        <v>80</v>
      </c>
      <c r="D39" s="13">
        <f>10^(-D38/10)</f>
        <v>1.5848931924611136</v>
      </c>
      <c r="E39" s="1"/>
      <c r="F39" s="8" t="s">
        <v>79</v>
      </c>
      <c r="G39" s="9" t="s">
        <v>80</v>
      </c>
      <c r="H39" s="13">
        <f>10^(-H38/10)</f>
        <v>1.5848931924611136</v>
      </c>
      <c r="I39" s="4"/>
      <c r="J39" s="8" t="s">
        <v>79</v>
      </c>
      <c r="K39" s="9" t="s">
        <v>80</v>
      </c>
      <c r="L39" s="13">
        <f>10^(-L38/10)</f>
        <v>1.5848931924611136</v>
      </c>
      <c r="M39" s="1"/>
      <c r="N39" s="8" t="s">
        <v>79</v>
      </c>
      <c r="O39" s="9" t="s">
        <v>80</v>
      </c>
      <c r="P39" s="13">
        <f>10^(-P38/10)</f>
        <v>1.5848931924611136</v>
      </c>
      <c r="Q39" s="1"/>
      <c r="R39" s="11" t="s">
        <v>79</v>
      </c>
      <c r="S39" s="12" t="s">
        <v>80</v>
      </c>
      <c r="T39" s="14">
        <f>10^(-T38/10)</f>
        <v>1.5848931924611136</v>
      </c>
      <c r="U39" s="1"/>
      <c r="V39" s="8" t="s">
        <v>79</v>
      </c>
      <c r="W39" s="9" t="s">
        <v>80</v>
      </c>
      <c r="X39" s="13">
        <f>10^(-X38/10)</f>
        <v>1.5848931924611136</v>
      </c>
      <c r="Y39" s="62"/>
      <c r="Z39" s="31" t="s">
        <v>79</v>
      </c>
      <c r="AA39" s="32" t="s">
        <v>80</v>
      </c>
      <c r="AB39" s="98">
        <f>10^(-AB38/10)</f>
        <v>1.5848931924611136</v>
      </c>
      <c r="AC39" s="62"/>
      <c r="AD39" s="8" t="s">
        <v>79</v>
      </c>
      <c r="AE39" s="9" t="s">
        <v>80</v>
      </c>
      <c r="AF39" s="71">
        <f>10^(-AF38/10)</f>
        <v>1.5848931924611136</v>
      </c>
      <c r="AH39" s="8" t="s">
        <v>79</v>
      </c>
      <c r="AI39" s="9" t="s">
        <v>183</v>
      </c>
      <c r="AJ39" s="71">
        <f>10^(-AJ38/10)</f>
        <v>1.5848931924611136</v>
      </c>
      <c r="AK39" s="62"/>
      <c r="AL39" s="8" t="s">
        <v>79</v>
      </c>
      <c r="AM39" s="9" t="s">
        <v>183</v>
      </c>
      <c r="AN39" s="71">
        <f>10^(-AN38/10)</f>
        <v>1.5848931924611136</v>
      </c>
      <c r="AO39" s="62"/>
      <c r="AP39" s="8" t="s">
        <v>79</v>
      </c>
      <c r="AQ39" s="9" t="s">
        <v>183</v>
      </c>
      <c r="AR39" s="71">
        <f>10^(-AR38/10)</f>
        <v>1.5848931924611136</v>
      </c>
      <c r="AT39" s="8" t="s">
        <v>79</v>
      </c>
      <c r="AU39" s="9" t="s">
        <v>183</v>
      </c>
      <c r="AV39" s="71">
        <f>10^(-AV38/10)</f>
        <v>1.5848931924611136</v>
      </c>
    </row>
    <row r="40" spans="2:48" x14ac:dyDescent="0.25">
      <c r="B40" s="31" t="s">
        <v>81</v>
      </c>
      <c r="C40" s="32" t="s">
        <v>82</v>
      </c>
      <c r="D40" s="33">
        <f>D23-D24+D32-D36+D37+D38</f>
        <v>-143.03338746495078</v>
      </c>
      <c r="E40" s="1"/>
      <c r="F40" s="31" t="s">
        <v>81</v>
      </c>
      <c r="G40" s="32" t="s">
        <v>82</v>
      </c>
      <c r="H40" s="33">
        <f>H23-H24+H32-H36+H37+H38</f>
        <v>-143.03338746495078</v>
      </c>
      <c r="I40" s="4"/>
      <c r="J40" s="31" t="s">
        <v>81</v>
      </c>
      <c r="K40" s="32" t="s">
        <v>82</v>
      </c>
      <c r="L40" s="33">
        <f>L23-L24+L32-L36+L37+L38</f>
        <v>-152.06428733487022</v>
      </c>
      <c r="M40" s="1"/>
      <c r="N40" s="31" t="s">
        <v>81</v>
      </c>
      <c r="O40" s="32" t="s">
        <v>82</v>
      </c>
      <c r="P40" s="33">
        <f>P23-P24+P32-P36+P37+P38</f>
        <v>-119.03216219711678</v>
      </c>
      <c r="Q40" s="1"/>
      <c r="R40" s="31" t="s">
        <v>81</v>
      </c>
      <c r="S40" s="32" t="s">
        <v>82</v>
      </c>
      <c r="T40" s="33">
        <f>T23-T24+T32-T36+T37+T38</f>
        <v>-122.63822847256</v>
      </c>
      <c r="U40" s="1"/>
      <c r="V40" s="31" t="s">
        <v>81</v>
      </c>
      <c r="W40" s="32" t="s">
        <v>82</v>
      </c>
      <c r="X40" s="33">
        <f>X23-X24+X32-X36+X37+X38</f>
        <v>-127.888841106477</v>
      </c>
      <c r="Y40" s="62"/>
      <c r="Z40" s="31" t="s">
        <v>81</v>
      </c>
      <c r="AA40" s="32" t="s">
        <v>82</v>
      </c>
      <c r="AB40" s="98">
        <f>AB23-AB24+AB32-AB36+AB37+AB38</f>
        <v>-141.16005365367363</v>
      </c>
      <c r="AC40" s="62"/>
      <c r="AD40" s="8" t="s">
        <v>81</v>
      </c>
      <c r="AE40" s="9" t="s">
        <v>82</v>
      </c>
      <c r="AF40" s="71">
        <f>AF23-AF24+AF32-AF36+AF37+AF38</f>
        <v>-141.16005365367363</v>
      </c>
      <c r="AH40" s="8" t="s">
        <v>81</v>
      </c>
      <c r="AI40" s="9" t="s">
        <v>220</v>
      </c>
      <c r="AJ40" s="71">
        <f>AJ23-AJ24+AJ32-AJ36+AJ37+AJ38</f>
        <v>-141.16005365367363</v>
      </c>
      <c r="AK40" s="62"/>
      <c r="AL40" s="8" t="s">
        <v>81</v>
      </c>
      <c r="AM40" s="9" t="s">
        <v>220</v>
      </c>
      <c r="AN40" s="71">
        <f>AN23-AN24+AN32-AN36+AN37+AN38</f>
        <v>-141.16005365367363</v>
      </c>
      <c r="AO40" s="62"/>
      <c r="AP40" s="8" t="s">
        <v>81</v>
      </c>
      <c r="AQ40" s="9" t="s">
        <v>221</v>
      </c>
      <c r="AR40" s="71">
        <f>AR23-AR24+AR32-AR36+AR37+AR38</f>
        <v>-141.16005365367363</v>
      </c>
      <c r="AT40" s="8" t="s">
        <v>81</v>
      </c>
      <c r="AU40" s="9" t="s">
        <v>243</v>
      </c>
      <c r="AV40" s="71">
        <f>AV23-AV24+AV32-AV36+AV37+AV38</f>
        <v>-115.64852842919981</v>
      </c>
    </row>
    <row r="41" spans="2:48" x14ac:dyDescent="0.25">
      <c r="B41" s="8" t="s">
        <v>83</v>
      </c>
      <c r="C41" s="9" t="s">
        <v>84</v>
      </c>
      <c r="D41" s="13">
        <v>300</v>
      </c>
      <c r="E41" s="1"/>
      <c r="F41" s="8" t="s">
        <v>83</v>
      </c>
      <c r="G41" s="9" t="s">
        <v>84</v>
      </c>
      <c r="H41" s="13">
        <v>300</v>
      </c>
      <c r="I41" s="4"/>
      <c r="J41" s="8" t="s">
        <v>83</v>
      </c>
      <c r="K41" s="9" t="s">
        <v>84</v>
      </c>
      <c r="L41" s="13">
        <v>300</v>
      </c>
      <c r="M41" s="1"/>
      <c r="N41" s="8" t="s">
        <v>83</v>
      </c>
      <c r="O41" s="9" t="s">
        <v>84</v>
      </c>
      <c r="P41" s="13">
        <v>300</v>
      </c>
      <c r="Q41" s="1"/>
      <c r="R41" s="11" t="s">
        <v>83</v>
      </c>
      <c r="S41" s="12" t="s">
        <v>84</v>
      </c>
      <c r="T41" s="14">
        <v>300</v>
      </c>
      <c r="U41" s="1"/>
      <c r="V41" s="8" t="s">
        <v>83</v>
      </c>
      <c r="W41" s="9" t="s">
        <v>84</v>
      </c>
      <c r="X41" s="13">
        <v>300</v>
      </c>
      <c r="Y41" s="62"/>
      <c r="Z41" s="31" t="s">
        <v>83</v>
      </c>
      <c r="AA41" s="32" t="s">
        <v>84</v>
      </c>
      <c r="AB41" s="33">
        <v>300</v>
      </c>
      <c r="AC41" s="62"/>
      <c r="AD41" s="8" t="s">
        <v>83</v>
      </c>
      <c r="AE41" s="9" t="s">
        <v>84</v>
      </c>
      <c r="AF41" s="13">
        <v>300</v>
      </c>
      <c r="AH41" s="8" t="s">
        <v>83</v>
      </c>
      <c r="AI41" s="9" t="s">
        <v>84</v>
      </c>
      <c r="AJ41" s="13">
        <v>300</v>
      </c>
      <c r="AK41" s="62"/>
      <c r="AL41" s="8" t="s">
        <v>83</v>
      </c>
      <c r="AM41" s="9" t="s">
        <v>222</v>
      </c>
      <c r="AN41" s="13">
        <v>300</v>
      </c>
      <c r="AO41" s="62"/>
      <c r="AP41" s="8" t="s">
        <v>83</v>
      </c>
      <c r="AQ41" s="9" t="s">
        <v>223</v>
      </c>
      <c r="AR41" s="13">
        <v>300</v>
      </c>
      <c r="AT41" s="8" t="s">
        <v>83</v>
      </c>
      <c r="AU41" s="9" t="s">
        <v>222</v>
      </c>
      <c r="AV41" s="13">
        <v>300</v>
      </c>
    </row>
    <row r="42" spans="2:48" x14ac:dyDescent="0.25">
      <c r="B42" s="8" t="s">
        <v>85</v>
      </c>
      <c r="C42" s="9" t="s">
        <v>86</v>
      </c>
      <c r="D42" s="13">
        <f>D44</f>
        <v>300</v>
      </c>
      <c r="E42" s="1"/>
      <c r="F42" s="8" t="s">
        <v>85</v>
      </c>
      <c r="G42" s="9" t="s">
        <v>86</v>
      </c>
      <c r="H42" s="13">
        <f>H44</f>
        <v>300</v>
      </c>
      <c r="I42" s="4"/>
      <c r="J42" s="8" t="s">
        <v>85</v>
      </c>
      <c r="K42" s="9" t="s">
        <v>86</v>
      </c>
      <c r="L42" s="13">
        <f>L44</f>
        <v>300</v>
      </c>
      <c r="M42" s="1"/>
      <c r="N42" s="8" t="s">
        <v>85</v>
      </c>
      <c r="O42" s="9" t="s">
        <v>86</v>
      </c>
      <c r="P42" s="13">
        <f>P44</f>
        <v>300</v>
      </c>
      <c r="Q42" s="1"/>
      <c r="R42" s="11" t="s">
        <v>85</v>
      </c>
      <c r="S42" s="12" t="s">
        <v>87</v>
      </c>
      <c r="T42" s="14">
        <f>T44</f>
        <v>300</v>
      </c>
      <c r="U42" s="1"/>
      <c r="V42" s="8" t="s">
        <v>85</v>
      </c>
      <c r="W42" s="9" t="s">
        <v>87</v>
      </c>
      <c r="X42" s="13">
        <f>X44</f>
        <v>300</v>
      </c>
      <c r="Y42" s="62"/>
      <c r="Z42" s="31" t="s">
        <v>85</v>
      </c>
      <c r="AA42" s="32" t="s">
        <v>86</v>
      </c>
      <c r="AB42" s="33">
        <f>AB44</f>
        <v>300</v>
      </c>
      <c r="AC42" s="62"/>
      <c r="AD42" s="8" t="s">
        <v>85</v>
      </c>
      <c r="AE42" s="9" t="s">
        <v>86</v>
      </c>
      <c r="AF42" s="13">
        <f>AF44</f>
        <v>300</v>
      </c>
      <c r="AH42" s="8" t="s">
        <v>85</v>
      </c>
      <c r="AI42" s="9" t="s">
        <v>86</v>
      </c>
      <c r="AJ42" s="13">
        <f>AJ44</f>
        <v>300</v>
      </c>
      <c r="AK42" s="62"/>
      <c r="AL42" s="8" t="s">
        <v>85</v>
      </c>
      <c r="AM42" s="9" t="s">
        <v>184</v>
      </c>
      <c r="AN42" s="13">
        <f>AN44</f>
        <v>300</v>
      </c>
      <c r="AO42" s="62"/>
      <c r="AP42" s="8" t="s">
        <v>85</v>
      </c>
      <c r="AQ42" s="9" t="s">
        <v>184</v>
      </c>
      <c r="AR42" s="13">
        <f>AR44</f>
        <v>300</v>
      </c>
      <c r="AT42" s="8" t="s">
        <v>85</v>
      </c>
      <c r="AU42" s="9" t="s">
        <v>86</v>
      </c>
      <c r="AV42" s="13">
        <f>AV44</f>
        <v>300</v>
      </c>
    </row>
    <row r="43" spans="2:48" x14ac:dyDescent="0.25">
      <c r="B43" s="8" t="s">
        <v>88</v>
      </c>
      <c r="C43" s="9" t="s">
        <v>89</v>
      </c>
      <c r="D43" s="13">
        <v>300</v>
      </c>
      <c r="E43" s="1"/>
      <c r="F43" s="8" t="s">
        <v>88</v>
      </c>
      <c r="G43" s="9" t="s">
        <v>89</v>
      </c>
      <c r="H43" s="13">
        <v>300</v>
      </c>
      <c r="I43" s="4"/>
      <c r="J43" s="8" t="s">
        <v>88</v>
      </c>
      <c r="K43" s="9" t="s">
        <v>89</v>
      </c>
      <c r="L43" s="13">
        <v>300</v>
      </c>
      <c r="M43" s="1"/>
      <c r="N43" s="8" t="s">
        <v>88</v>
      </c>
      <c r="O43" s="9" t="s">
        <v>89</v>
      </c>
      <c r="P43" s="13">
        <v>300</v>
      </c>
      <c r="Q43" s="1"/>
      <c r="R43" s="11" t="s">
        <v>88</v>
      </c>
      <c r="S43" s="12" t="s">
        <v>89</v>
      </c>
      <c r="T43" s="14">
        <v>300</v>
      </c>
      <c r="U43" s="1"/>
      <c r="V43" s="8" t="s">
        <v>88</v>
      </c>
      <c r="W43" s="9" t="s">
        <v>89</v>
      </c>
      <c r="X43" s="13">
        <v>300</v>
      </c>
      <c r="Y43" s="62"/>
      <c r="Z43" s="31" t="s">
        <v>88</v>
      </c>
      <c r="AA43" s="32" t="s">
        <v>225</v>
      </c>
      <c r="AB43" s="33">
        <v>300</v>
      </c>
      <c r="AC43" s="62"/>
      <c r="AD43" s="8" t="s">
        <v>88</v>
      </c>
      <c r="AE43" s="9" t="s">
        <v>225</v>
      </c>
      <c r="AF43" s="13">
        <v>300</v>
      </c>
      <c r="AH43" s="8" t="s">
        <v>88</v>
      </c>
      <c r="AI43" s="9" t="s">
        <v>185</v>
      </c>
      <c r="AJ43" s="13">
        <v>300</v>
      </c>
      <c r="AK43" s="62"/>
      <c r="AL43" s="8" t="s">
        <v>88</v>
      </c>
      <c r="AM43" s="9" t="s">
        <v>224</v>
      </c>
      <c r="AN43" s="13">
        <v>300</v>
      </c>
      <c r="AO43" s="62"/>
      <c r="AP43" s="8" t="s">
        <v>88</v>
      </c>
      <c r="AQ43" s="9" t="s">
        <v>225</v>
      </c>
      <c r="AR43" s="13">
        <v>300</v>
      </c>
      <c r="AT43" s="8" t="s">
        <v>88</v>
      </c>
      <c r="AU43" s="9" t="s">
        <v>225</v>
      </c>
      <c r="AV43" s="13">
        <v>300</v>
      </c>
    </row>
    <row r="44" spans="2:48" x14ac:dyDescent="0.25">
      <c r="B44" s="8" t="s">
        <v>90</v>
      </c>
      <c r="C44" s="9" t="s">
        <v>91</v>
      </c>
      <c r="D44" s="13">
        <v>300</v>
      </c>
      <c r="E44" s="1"/>
      <c r="F44" s="8" t="s">
        <v>90</v>
      </c>
      <c r="G44" s="9" t="s">
        <v>91</v>
      </c>
      <c r="H44" s="13">
        <v>300</v>
      </c>
      <c r="I44" s="4"/>
      <c r="J44" s="8" t="s">
        <v>90</v>
      </c>
      <c r="K44" s="9" t="s">
        <v>91</v>
      </c>
      <c r="L44" s="13">
        <v>300</v>
      </c>
      <c r="M44" s="1"/>
      <c r="N44" s="8" t="s">
        <v>90</v>
      </c>
      <c r="O44" s="9" t="s">
        <v>91</v>
      </c>
      <c r="P44" s="13">
        <v>300</v>
      </c>
      <c r="Q44" s="1"/>
      <c r="R44" s="11" t="s">
        <v>90</v>
      </c>
      <c r="S44" s="12" t="s">
        <v>92</v>
      </c>
      <c r="T44" s="14">
        <v>300</v>
      </c>
      <c r="U44" s="1"/>
      <c r="V44" s="8" t="s">
        <v>90</v>
      </c>
      <c r="W44" s="9" t="s">
        <v>91</v>
      </c>
      <c r="X44" s="13">
        <v>300</v>
      </c>
      <c r="Y44" s="62"/>
      <c r="Z44" s="31" t="s">
        <v>90</v>
      </c>
      <c r="AA44" s="32" t="s">
        <v>92</v>
      </c>
      <c r="AB44" s="33">
        <v>300</v>
      </c>
      <c r="AC44" s="62"/>
      <c r="AD44" s="8" t="s">
        <v>90</v>
      </c>
      <c r="AE44" s="9" t="s">
        <v>92</v>
      </c>
      <c r="AF44" s="13">
        <v>300</v>
      </c>
      <c r="AH44" s="8" t="s">
        <v>90</v>
      </c>
      <c r="AI44" s="9" t="s">
        <v>186</v>
      </c>
      <c r="AJ44" s="13">
        <v>300</v>
      </c>
      <c r="AK44" s="62"/>
      <c r="AL44" s="8" t="s">
        <v>90</v>
      </c>
      <c r="AM44" s="9" t="s">
        <v>186</v>
      </c>
      <c r="AN44" s="13">
        <v>300</v>
      </c>
      <c r="AO44" s="62"/>
      <c r="AP44" s="8" t="s">
        <v>90</v>
      </c>
      <c r="AQ44" s="9" t="s">
        <v>226</v>
      </c>
      <c r="AR44" s="13">
        <v>300</v>
      </c>
      <c r="AT44" s="8" t="s">
        <v>90</v>
      </c>
      <c r="AU44" s="9" t="s">
        <v>92</v>
      </c>
      <c r="AV44" s="13">
        <v>300</v>
      </c>
    </row>
    <row r="45" spans="2:48" x14ac:dyDescent="0.25">
      <c r="B45" s="31" t="s">
        <v>93</v>
      </c>
      <c r="C45" s="32" t="s">
        <v>94</v>
      </c>
      <c r="D45" s="33">
        <f>D43/D44+1</f>
        <v>2</v>
      </c>
      <c r="E45" s="1"/>
      <c r="F45" s="31" t="s">
        <v>93</v>
      </c>
      <c r="G45" s="32" t="s">
        <v>94</v>
      </c>
      <c r="H45" s="33">
        <f>H43/H44+1</f>
        <v>2</v>
      </c>
      <c r="I45" s="4"/>
      <c r="J45" s="31" t="s">
        <v>93</v>
      </c>
      <c r="K45" s="32" t="s">
        <v>94</v>
      </c>
      <c r="L45" s="33">
        <f>L43/L44+1</f>
        <v>2</v>
      </c>
      <c r="M45" s="1"/>
      <c r="N45" s="31" t="s">
        <v>93</v>
      </c>
      <c r="O45" s="32" t="s">
        <v>94</v>
      </c>
      <c r="P45" s="33">
        <v>2</v>
      </c>
      <c r="Q45" s="1"/>
      <c r="R45" s="31" t="s">
        <v>93</v>
      </c>
      <c r="S45" s="32" t="s">
        <v>94</v>
      </c>
      <c r="T45" s="33">
        <v>2</v>
      </c>
      <c r="U45" s="1"/>
      <c r="V45" s="31" t="s">
        <v>93</v>
      </c>
      <c r="W45" s="32" t="s">
        <v>94</v>
      </c>
      <c r="X45" s="33">
        <f>X43/X44+1</f>
        <v>2</v>
      </c>
      <c r="Y45" s="62"/>
      <c r="Z45" s="31" t="s">
        <v>93</v>
      </c>
      <c r="AA45" s="32" t="s">
        <v>227</v>
      </c>
      <c r="AB45" s="33">
        <v>2</v>
      </c>
      <c r="AC45" s="62"/>
      <c r="AD45" s="8" t="s">
        <v>93</v>
      </c>
      <c r="AE45" s="9" t="s">
        <v>227</v>
      </c>
      <c r="AF45" s="13">
        <v>2</v>
      </c>
      <c r="AH45" s="8" t="s">
        <v>93</v>
      </c>
      <c r="AI45" s="9" t="s">
        <v>187</v>
      </c>
      <c r="AJ45" s="13">
        <v>2</v>
      </c>
      <c r="AK45" s="62"/>
      <c r="AL45" s="8" t="s">
        <v>93</v>
      </c>
      <c r="AM45" s="9" t="s">
        <v>227</v>
      </c>
      <c r="AN45" s="13">
        <v>2</v>
      </c>
      <c r="AO45" s="62"/>
      <c r="AP45" s="8" t="s">
        <v>93</v>
      </c>
      <c r="AQ45" s="9" t="s">
        <v>227</v>
      </c>
      <c r="AR45" s="13">
        <v>2</v>
      </c>
      <c r="AT45" s="8" t="s">
        <v>93</v>
      </c>
      <c r="AU45" s="9" t="s">
        <v>255</v>
      </c>
      <c r="AV45" s="13">
        <v>5</v>
      </c>
    </row>
    <row r="46" spans="2:48" x14ac:dyDescent="0.25">
      <c r="B46" s="8"/>
      <c r="C46" s="9" t="s">
        <v>95</v>
      </c>
      <c r="D46" s="13">
        <f>10*LOG(D45)</f>
        <v>3.0102999566398121</v>
      </c>
      <c r="E46" s="1"/>
      <c r="F46" s="8"/>
      <c r="G46" s="9" t="s">
        <v>95</v>
      </c>
      <c r="H46" s="13">
        <f>10*LOG(H45)</f>
        <v>3.0102999566398121</v>
      </c>
      <c r="I46" s="4"/>
      <c r="J46" s="8"/>
      <c r="K46" s="9" t="s">
        <v>95</v>
      </c>
      <c r="L46" s="13">
        <f>10*LOG(L45)</f>
        <v>3.0102999566398121</v>
      </c>
      <c r="M46" s="1"/>
      <c r="N46" s="8"/>
      <c r="O46" s="9" t="s">
        <v>95</v>
      </c>
      <c r="P46" s="13">
        <f>10*LOG(P45)</f>
        <v>3.0102999566398121</v>
      </c>
      <c r="Q46" s="1"/>
      <c r="R46" s="11"/>
      <c r="S46" s="12" t="s">
        <v>95</v>
      </c>
      <c r="T46" s="14">
        <f>10*LOG(T45)</f>
        <v>3.0102999566398121</v>
      </c>
      <c r="U46" s="1"/>
      <c r="V46" s="8"/>
      <c r="W46" s="9" t="s">
        <v>95</v>
      </c>
      <c r="X46" s="13">
        <f>10*LOG(X45)</f>
        <v>3.0102999566398121</v>
      </c>
      <c r="Y46" s="62"/>
      <c r="Z46" s="31"/>
      <c r="AA46" s="32" t="s">
        <v>228</v>
      </c>
      <c r="AB46" s="98">
        <f>10*LOG(AB45)</f>
        <v>3.0102999566398121</v>
      </c>
      <c r="AC46" s="62"/>
      <c r="AD46" s="8"/>
      <c r="AE46" s="9" t="s">
        <v>228</v>
      </c>
      <c r="AF46" s="71">
        <f>10*LOG(AF45)</f>
        <v>3.0102999566398121</v>
      </c>
      <c r="AH46" s="8"/>
      <c r="AI46" s="9" t="s">
        <v>228</v>
      </c>
      <c r="AJ46" s="71">
        <f>10*LOG(AJ45)</f>
        <v>3.0102999566398121</v>
      </c>
      <c r="AK46" s="62"/>
      <c r="AL46" s="8"/>
      <c r="AM46" s="9" t="s">
        <v>228</v>
      </c>
      <c r="AN46" s="71">
        <f>10*LOG(AN45)</f>
        <v>3.0102999566398121</v>
      </c>
      <c r="AO46" s="62"/>
      <c r="AP46" s="8"/>
      <c r="AQ46" s="9" t="s">
        <v>228</v>
      </c>
      <c r="AR46" s="71">
        <f>10*LOG(AR45)</f>
        <v>3.0102999566398121</v>
      </c>
      <c r="AT46" s="8"/>
      <c r="AU46" s="9" t="s">
        <v>228</v>
      </c>
      <c r="AV46" s="71">
        <f>10*LOG(AV45)</f>
        <v>6.9897000433601884</v>
      </c>
    </row>
    <row r="47" spans="2:48" x14ac:dyDescent="0.25">
      <c r="B47" s="31" t="s">
        <v>96</v>
      </c>
      <c r="C47" s="32" t="s">
        <v>97</v>
      </c>
      <c r="D47" s="33">
        <f>D41/D39+(1-(1/D39))*D42+(D45-1)*D44</f>
        <v>600</v>
      </c>
      <c r="E47" s="1"/>
      <c r="F47" s="31" t="s">
        <v>96</v>
      </c>
      <c r="G47" s="32" t="s">
        <v>97</v>
      </c>
      <c r="H47" s="33">
        <f>H41/H39+(1-(1/H39))*H42+(H45-1)*H44</f>
        <v>600</v>
      </c>
      <c r="I47" s="4"/>
      <c r="J47" s="31" t="s">
        <v>96</v>
      </c>
      <c r="K47" s="32" t="s">
        <v>97</v>
      </c>
      <c r="L47" s="33">
        <f>L41/L39+(1-(1/L39))*L42+(L45-1)*L44</f>
        <v>600</v>
      </c>
      <c r="M47" s="1"/>
      <c r="N47" s="31" t="s">
        <v>96</v>
      </c>
      <c r="O47" s="32" t="s">
        <v>97</v>
      </c>
      <c r="P47" s="33">
        <f>P41/P39+(1-(1/P39))*P42+(P45-1)*P44</f>
        <v>600</v>
      </c>
      <c r="Q47" s="1"/>
      <c r="R47" s="31" t="s">
        <v>96</v>
      </c>
      <c r="S47" s="32" t="s">
        <v>97</v>
      </c>
      <c r="T47" s="33">
        <f>T41/T39+(1-(1/T39))*T42+(T45-1)*T44</f>
        <v>600</v>
      </c>
      <c r="U47" s="1"/>
      <c r="V47" s="31" t="s">
        <v>96</v>
      </c>
      <c r="W47" s="32" t="s">
        <v>97</v>
      </c>
      <c r="X47" s="33">
        <f>X41/X39+(1-(1/X39))*X42+(X45-1)*X44</f>
        <v>600</v>
      </c>
      <c r="Y47" s="62"/>
      <c r="Z47" s="31" t="s">
        <v>96</v>
      </c>
      <c r="AA47" s="32" t="s">
        <v>229</v>
      </c>
      <c r="AB47" s="33">
        <f>(AB41/AB39+(1-(1/AB39))*AB42+(AB45-1)*AB44)</f>
        <v>600</v>
      </c>
      <c r="AC47" s="62"/>
      <c r="AD47" s="8" t="s">
        <v>96</v>
      </c>
      <c r="AE47" s="9" t="s">
        <v>229</v>
      </c>
      <c r="AF47" s="13">
        <f>(AF41/AF39+(1-(1/AF39))*AF42+(AF45-1)*AF44)</f>
        <v>600</v>
      </c>
      <c r="AH47" s="8" t="s">
        <v>96</v>
      </c>
      <c r="AI47" s="9" t="s">
        <v>229</v>
      </c>
      <c r="AJ47" s="13">
        <f>(AJ41/AJ39+(1-(1/AJ39))*AJ42+(AJ45-1)*AJ44)</f>
        <v>600</v>
      </c>
      <c r="AK47" s="62"/>
      <c r="AL47" s="8" t="s">
        <v>96</v>
      </c>
      <c r="AM47" s="9" t="s">
        <v>229</v>
      </c>
      <c r="AN47" s="13">
        <f>(AN41/AN39+(1-(1/AN39))*AN42+(AN45-1)*AN44)</f>
        <v>600</v>
      </c>
      <c r="AO47" s="62"/>
      <c r="AP47" s="8" t="s">
        <v>96</v>
      </c>
      <c r="AQ47" s="9" t="s">
        <v>229</v>
      </c>
      <c r="AR47" s="13">
        <f>(AR41/AR39+(1-(1/AR39))*AR42+(AR45-1)*AR44)</f>
        <v>600</v>
      </c>
      <c r="AT47" s="8" t="s">
        <v>96</v>
      </c>
      <c r="AU47" s="9" t="s">
        <v>244</v>
      </c>
      <c r="AV47" s="13">
        <f>(AV41/AV39+(1-(1/AV39))*AV42+(AV45-1)*AV44)</f>
        <v>1500</v>
      </c>
    </row>
    <row r="48" spans="2:48" x14ac:dyDescent="0.25">
      <c r="B48" s="8" t="s">
        <v>98</v>
      </c>
      <c r="C48" s="9" t="s">
        <v>99</v>
      </c>
      <c r="D48" s="13">
        <v>300</v>
      </c>
      <c r="E48" s="1"/>
      <c r="F48" s="8" t="s">
        <v>98</v>
      </c>
      <c r="G48" s="9" t="s">
        <v>99</v>
      </c>
      <c r="H48" s="13">
        <v>300</v>
      </c>
      <c r="I48" s="4"/>
      <c r="J48" s="8" t="s">
        <v>98</v>
      </c>
      <c r="K48" s="9" t="s">
        <v>99</v>
      </c>
      <c r="L48" s="13">
        <v>300</v>
      </c>
      <c r="M48" s="1"/>
      <c r="N48" s="8" t="s">
        <v>98</v>
      </c>
      <c r="O48" s="9" t="s">
        <v>99</v>
      </c>
      <c r="P48" s="13">
        <v>300</v>
      </c>
      <c r="Q48" s="1"/>
      <c r="R48" s="11" t="s">
        <v>98</v>
      </c>
      <c r="S48" s="12" t="s">
        <v>99</v>
      </c>
      <c r="T48" s="14">
        <v>300</v>
      </c>
      <c r="U48" s="1"/>
      <c r="V48" s="8" t="s">
        <v>98</v>
      </c>
      <c r="W48" s="9" t="s">
        <v>99</v>
      </c>
      <c r="X48" s="13">
        <v>300</v>
      </c>
      <c r="Y48" s="62"/>
      <c r="Z48" s="31" t="s">
        <v>98</v>
      </c>
      <c r="AA48" s="32" t="s">
        <v>230</v>
      </c>
      <c r="AB48" s="33">
        <v>300</v>
      </c>
      <c r="AC48" s="62"/>
      <c r="AD48" s="8" t="s">
        <v>98</v>
      </c>
      <c r="AE48" s="9" t="s">
        <v>230</v>
      </c>
      <c r="AF48" s="13">
        <v>300</v>
      </c>
      <c r="AH48" s="8" t="s">
        <v>98</v>
      </c>
      <c r="AI48" s="9" t="s">
        <v>230</v>
      </c>
      <c r="AJ48" s="13">
        <v>300</v>
      </c>
      <c r="AK48" s="62"/>
      <c r="AL48" s="8" t="s">
        <v>98</v>
      </c>
      <c r="AM48" s="9" t="s">
        <v>230</v>
      </c>
      <c r="AN48" s="13">
        <v>300</v>
      </c>
      <c r="AO48" s="62"/>
      <c r="AP48" s="8" t="s">
        <v>98</v>
      </c>
      <c r="AQ48" s="9" t="s">
        <v>230</v>
      </c>
      <c r="AR48" s="13">
        <v>300</v>
      </c>
      <c r="AT48" s="8" t="s">
        <v>98</v>
      </c>
      <c r="AU48" s="9" t="s">
        <v>188</v>
      </c>
      <c r="AV48" s="13">
        <v>300</v>
      </c>
    </row>
    <row r="49" spans="2:48" x14ac:dyDescent="0.25">
      <c r="B49" s="8" t="s">
        <v>100</v>
      </c>
      <c r="C49" s="9" t="s">
        <v>101</v>
      </c>
      <c r="D49" s="13">
        <f>1.12*D48-50</f>
        <v>286.00000000000006</v>
      </c>
      <c r="E49" s="1"/>
      <c r="F49" s="8" t="s">
        <v>100</v>
      </c>
      <c r="G49" s="9" t="s">
        <v>101</v>
      </c>
      <c r="H49" s="13">
        <f>1.12*H48-50</f>
        <v>286.00000000000006</v>
      </c>
      <c r="I49" s="4"/>
      <c r="J49" s="8" t="s">
        <v>100</v>
      </c>
      <c r="K49" s="9" t="s">
        <v>101</v>
      </c>
      <c r="L49" s="13">
        <f>1.12*L48-50</f>
        <v>286.00000000000006</v>
      </c>
      <c r="M49" s="1"/>
      <c r="N49" s="8" t="s">
        <v>100</v>
      </c>
      <c r="O49" s="9" t="s">
        <v>101</v>
      </c>
      <c r="P49" s="13">
        <f>1.12*P48-50</f>
        <v>286.00000000000006</v>
      </c>
      <c r="Q49" s="1"/>
      <c r="R49" s="11" t="s">
        <v>100</v>
      </c>
      <c r="S49" s="12" t="s">
        <v>101</v>
      </c>
      <c r="T49" s="14">
        <f>1.12*T48-50</f>
        <v>286.00000000000006</v>
      </c>
      <c r="U49" s="1"/>
      <c r="V49" s="8" t="s">
        <v>100</v>
      </c>
      <c r="W49" s="9" t="s">
        <v>101</v>
      </c>
      <c r="X49" s="13">
        <f>1.12*X48-50</f>
        <v>286.00000000000006</v>
      </c>
      <c r="Y49" s="62"/>
      <c r="Z49" s="31" t="s">
        <v>100</v>
      </c>
      <c r="AA49" s="32" t="s">
        <v>231</v>
      </c>
      <c r="AB49" s="33">
        <f>1.12*AB48-50</f>
        <v>286.00000000000006</v>
      </c>
      <c r="AC49" s="62"/>
      <c r="AD49" s="8" t="s">
        <v>100</v>
      </c>
      <c r="AE49" s="9" t="s">
        <v>231</v>
      </c>
      <c r="AF49" s="13">
        <f>1.12*AF48-50</f>
        <v>286.00000000000006</v>
      </c>
      <c r="AH49" s="8" t="s">
        <v>100</v>
      </c>
      <c r="AI49" s="9" t="s">
        <v>231</v>
      </c>
      <c r="AJ49" s="13">
        <f>1.12*AJ48-50</f>
        <v>286.00000000000006</v>
      </c>
      <c r="AK49" s="62"/>
      <c r="AL49" s="8" t="s">
        <v>100</v>
      </c>
      <c r="AM49" s="9" t="s">
        <v>231</v>
      </c>
      <c r="AN49" s="13">
        <f>1.12*AN48-50</f>
        <v>286.00000000000006</v>
      </c>
      <c r="AO49" s="62"/>
      <c r="AP49" s="8" t="s">
        <v>100</v>
      </c>
      <c r="AQ49" s="9" t="s">
        <v>231</v>
      </c>
      <c r="AR49" s="13">
        <f>1.12*AR48-50</f>
        <v>286.00000000000006</v>
      </c>
      <c r="AT49" s="8" t="s">
        <v>100</v>
      </c>
      <c r="AU49" s="9" t="s">
        <v>231</v>
      </c>
      <c r="AV49" s="13">
        <f>1.12*AV48-50</f>
        <v>286.00000000000006</v>
      </c>
    </row>
    <row r="50" spans="2:48" x14ac:dyDescent="0.25">
      <c r="B50" s="8" t="s">
        <v>102</v>
      </c>
      <c r="C50" s="9" t="s">
        <v>103</v>
      </c>
      <c r="D50" s="13">
        <f>D49*(1-10^(-D29/10))</f>
        <v>0</v>
      </c>
      <c r="E50" s="1"/>
      <c r="F50" s="8" t="s">
        <v>102</v>
      </c>
      <c r="G50" s="9" t="s">
        <v>104</v>
      </c>
      <c r="H50" s="13">
        <f>H49*(1-10^(-H29/10))</f>
        <v>0</v>
      </c>
      <c r="I50" s="4"/>
      <c r="J50" s="8" t="s">
        <v>102</v>
      </c>
      <c r="K50" s="9" t="s">
        <v>104</v>
      </c>
      <c r="L50" s="13">
        <f>L49*(1-10^(-L29/10))</f>
        <v>0</v>
      </c>
      <c r="M50" s="1"/>
      <c r="N50" s="8" t="s">
        <v>102</v>
      </c>
      <c r="O50" s="9" t="s">
        <v>104</v>
      </c>
      <c r="P50" s="13">
        <f>P49*(1-10^(-P29/10))</f>
        <v>0</v>
      </c>
      <c r="Q50" s="1"/>
      <c r="R50" s="11" t="s">
        <v>102</v>
      </c>
      <c r="S50" s="12" t="s">
        <v>104</v>
      </c>
      <c r="T50" s="14">
        <f>T49*(1-10^(-T29/10))</f>
        <v>0</v>
      </c>
      <c r="U50" s="1"/>
      <c r="V50" s="8" t="s">
        <v>102</v>
      </c>
      <c r="W50" s="9" t="s">
        <v>104</v>
      </c>
      <c r="X50" s="13">
        <f>X49*(1-10^(-X29/10))</f>
        <v>0</v>
      </c>
      <c r="Y50" s="62"/>
      <c r="Z50" s="31" t="s">
        <v>102</v>
      </c>
      <c r="AA50" s="32" t="s">
        <v>103</v>
      </c>
      <c r="AB50" s="33">
        <f>AB49*(1-10^(-AB29/10))</f>
        <v>0</v>
      </c>
      <c r="AC50" s="62"/>
      <c r="AD50" s="8" t="s">
        <v>102</v>
      </c>
      <c r="AE50" s="9" t="s">
        <v>103</v>
      </c>
      <c r="AF50" s="13">
        <f>AF49*(1-10^(-AF29/10))</f>
        <v>0</v>
      </c>
      <c r="AH50" s="8" t="s">
        <v>102</v>
      </c>
      <c r="AI50" s="9" t="s">
        <v>103</v>
      </c>
      <c r="AJ50" s="13">
        <f>AJ49*(1-10^(-AJ29/10))</f>
        <v>0</v>
      </c>
      <c r="AK50" s="62"/>
      <c r="AL50" s="8" t="s">
        <v>102</v>
      </c>
      <c r="AM50" s="9" t="s">
        <v>103</v>
      </c>
      <c r="AN50" s="13">
        <f>AN49*(1-10^(-AN29/10))</f>
        <v>0</v>
      </c>
      <c r="AO50" s="62"/>
      <c r="AP50" s="8" t="s">
        <v>102</v>
      </c>
      <c r="AQ50" s="9" t="s">
        <v>103</v>
      </c>
      <c r="AR50" s="13">
        <f>AR49*(1-10^(-AR29/10))</f>
        <v>0</v>
      </c>
      <c r="AT50" s="8" t="s">
        <v>102</v>
      </c>
      <c r="AU50" s="9" t="s">
        <v>249</v>
      </c>
      <c r="AV50" s="13">
        <f>AV49*(1-10^(-AV29/10))</f>
        <v>0</v>
      </c>
    </row>
    <row r="51" spans="2:48" x14ac:dyDescent="0.25">
      <c r="B51" s="31" t="s">
        <v>105</v>
      </c>
      <c r="C51" s="32" t="s">
        <v>106</v>
      </c>
      <c r="D51" s="33">
        <v>16</v>
      </c>
      <c r="E51" s="1"/>
      <c r="F51" s="31" t="s">
        <v>105</v>
      </c>
      <c r="G51" s="32" t="s">
        <v>106</v>
      </c>
      <c r="H51" s="33">
        <v>26</v>
      </c>
      <c r="I51" s="4"/>
      <c r="J51" s="31" t="s">
        <v>105</v>
      </c>
      <c r="K51" s="32" t="s">
        <v>106</v>
      </c>
      <c r="L51" s="33">
        <v>0.5</v>
      </c>
      <c r="M51" s="1"/>
      <c r="N51" s="31" t="s">
        <v>105</v>
      </c>
      <c r="O51" s="32" t="s">
        <v>106</v>
      </c>
      <c r="P51" s="33">
        <v>16</v>
      </c>
      <c r="Q51" s="1"/>
      <c r="R51" s="31" t="s">
        <v>105</v>
      </c>
      <c r="S51" s="32" t="s">
        <v>106</v>
      </c>
      <c r="T51" s="33">
        <v>20</v>
      </c>
      <c r="U51" s="1"/>
      <c r="V51" s="31" t="s">
        <v>105</v>
      </c>
      <c r="W51" s="32" t="s">
        <v>106</v>
      </c>
      <c r="X51" s="33">
        <v>20</v>
      </c>
      <c r="Y51" s="62"/>
      <c r="Z51" s="31" t="s">
        <v>105</v>
      </c>
      <c r="AA51" s="32" t="s">
        <v>232</v>
      </c>
      <c r="AB51" s="33">
        <v>20</v>
      </c>
      <c r="AC51" s="62"/>
      <c r="AD51" s="8" t="s">
        <v>105</v>
      </c>
      <c r="AE51" s="9" t="s">
        <v>232</v>
      </c>
      <c r="AF51" s="13">
        <v>15</v>
      </c>
      <c r="AH51" s="8" t="s">
        <v>105</v>
      </c>
      <c r="AI51" s="9" t="s">
        <v>232</v>
      </c>
      <c r="AJ51" s="13">
        <v>9</v>
      </c>
      <c r="AK51" s="62"/>
      <c r="AL51" s="8" t="s">
        <v>105</v>
      </c>
      <c r="AM51" s="9" t="s">
        <v>232</v>
      </c>
      <c r="AN51" s="13">
        <v>18.5</v>
      </c>
      <c r="AO51" s="62"/>
      <c r="AP51" s="8" t="s">
        <v>105</v>
      </c>
      <c r="AQ51" s="9" t="s">
        <v>232</v>
      </c>
      <c r="AR51" s="13">
        <v>9</v>
      </c>
      <c r="AT51" s="8" t="s">
        <v>105</v>
      </c>
      <c r="AU51" s="9" t="s">
        <v>189</v>
      </c>
      <c r="AV51" s="13">
        <v>5</v>
      </c>
    </row>
    <row r="52" spans="2:48" x14ac:dyDescent="0.25">
      <c r="B52" s="31" t="s">
        <v>107</v>
      </c>
      <c r="C52" s="32" t="s">
        <v>108</v>
      </c>
      <c r="D52" s="42">
        <f>D15*D47*D51*10^3</f>
        <v>1.3248000000000001E-16</v>
      </c>
      <c r="E52" s="1"/>
      <c r="F52" s="31" t="s">
        <v>107</v>
      </c>
      <c r="G52" s="32" t="s">
        <v>108</v>
      </c>
      <c r="H52" s="42">
        <f>H15*H47*H51*10^3</f>
        <v>2.1528000000000002E-16</v>
      </c>
      <c r="I52" s="38"/>
      <c r="J52" s="31" t="s">
        <v>107</v>
      </c>
      <c r="K52" s="32" t="s">
        <v>108</v>
      </c>
      <c r="L52" s="42">
        <f>L15*L47*L51*10^3</f>
        <v>4.1400000000000003E-18</v>
      </c>
      <c r="M52" s="1"/>
      <c r="N52" s="31" t="s">
        <v>107</v>
      </c>
      <c r="O52" s="32" t="s">
        <v>108</v>
      </c>
      <c r="P52" s="42">
        <f>P15*P47*P51*10^3</f>
        <v>1.3248000000000001E-16</v>
      </c>
      <c r="Q52" s="1"/>
      <c r="R52" s="31" t="s">
        <v>107</v>
      </c>
      <c r="S52" s="32" t="s">
        <v>108</v>
      </c>
      <c r="T52" s="42">
        <f>T15*T47*T51*10^3</f>
        <v>1.6560000000000002E-16</v>
      </c>
      <c r="U52" s="1"/>
      <c r="V52" s="31" t="s">
        <v>107</v>
      </c>
      <c r="W52" s="32" t="s">
        <v>108</v>
      </c>
      <c r="X52" s="42">
        <f>X15*X47*X51*10^3</f>
        <v>1.6560000000000002E-16</v>
      </c>
      <c r="Y52" s="77"/>
      <c r="Z52" s="31" t="s">
        <v>107</v>
      </c>
      <c r="AA52" s="32" t="s">
        <v>233</v>
      </c>
      <c r="AB52" s="42">
        <f>AB15*AB47*AB51*10^3</f>
        <v>1.6560000000000002E-16</v>
      </c>
      <c r="AC52" s="77"/>
      <c r="AD52" s="8" t="s">
        <v>107</v>
      </c>
      <c r="AE52" s="9" t="s">
        <v>233</v>
      </c>
      <c r="AF52" s="76">
        <f>AF15*AF47*AF51*10^3</f>
        <v>1.242E-16</v>
      </c>
      <c r="AH52" s="8" t="s">
        <v>107</v>
      </c>
      <c r="AI52" s="9" t="s">
        <v>233</v>
      </c>
      <c r="AJ52" s="76">
        <f>AJ15*AJ47*AJ51*10^3</f>
        <v>7.4520000000000001E-17</v>
      </c>
      <c r="AK52" s="77"/>
      <c r="AL52" s="8" t="s">
        <v>107</v>
      </c>
      <c r="AM52" s="9" t="s">
        <v>233</v>
      </c>
      <c r="AN52" s="76">
        <f>AN15*AN47*AN51*10^3</f>
        <v>1.5318000000000003E-16</v>
      </c>
      <c r="AO52" s="77"/>
      <c r="AP52" s="8" t="s">
        <v>107</v>
      </c>
      <c r="AQ52" s="9" t="s">
        <v>233</v>
      </c>
      <c r="AR52" s="76">
        <f>AR15*AR47*AR51*10^3</f>
        <v>7.4520000000000001E-17</v>
      </c>
      <c r="AT52" s="8" t="s">
        <v>107</v>
      </c>
      <c r="AU52" s="9" t="s">
        <v>245</v>
      </c>
      <c r="AV52" s="76">
        <f>AV15*AV47*AV51*10^3</f>
        <v>1.0350000000000001E-16</v>
      </c>
    </row>
    <row r="53" spans="2:48" x14ac:dyDescent="0.25">
      <c r="B53" s="31"/>
      <c r="C53" s="32" t="s">
        <v>109</v>
      </c>
      <c r="D53" s="43">
        <f>10*LOG(D52)</f>
        <v>-158.77849680559194</v>
      </c>
      <c r="E53" s="1"/>
      <c r="F53" s="31"/>
      <c r="G53" s="32" t="s">
        <v>109</v>
      </c>
      <c r="H53" s="43">
        <f>10*LOG(H52)</f>
        <v>-156.66996315244302</v>
      </c>
      <c r="I53" s="38"/>
      <c r="J53" s="31"/>
      <c r="K53" s="32" t="s">
        <v>109</v>
      </c>
      <c r="L53" s="42">
        <f>10*LOG(L52)</f>
        <v>-173.829996588791</v>
      </c>
      <c r="M53" s="1"/>
      <c r="N53" s="31"/>
      <c r="O53" s="32" t="s">
        <v>109</v>
      </c>
      <c r="P53" s="42">
        <f>10*LOG(P52)</f>
        <v>-158.77849680559194</v>
      </c>
      <c r="Q53" s="1"/>
      <c r="R53" s="31"/>
      <c r="S53" s="32" t="s">
        <v>109</v>
      </c>
      <c r="T53" s="43">
        <f>10*LOG(T52)</f>
        <v>-157.80939667551138</v>
      </c>
      <c r="U53" s="1"/>
      <c r="V53" s="31"/>
      <c r="W53" s="32" t="s">
        <v>109</v>
      </c>
      <c r="X53" s="42">
        <f>10*LOG(X52)</f>
        <v>-157.80939667551138</v>
      </c>
      <c r="Y53" s="77"/>
      <c r="Z53" s="31"/>
      <c r="AA53" s="32" t="s">
        <v>190</v>
      </c>
      <c r="AB53" s="42">
        <f>10*LOG(AB52)</f>
        <v>-157.80939667551138</v>
      </c>
      <c r="AC53" s="77"/>
      <c r="AD53" s="8"/>
      <c r="AE53" s="9" t="s">
        <v>190</v>
      </c>
      <c r="AF53" s="76">
        <f>10*LOG(AF52)</f>
        <v>-159.05878404159438</v>
      </c>
      <c r="AH53" s="8"/>
      <c r="AI53" s="9" t="s">
        <v>190</v>
      </c>
      <c r="AJ53" s="76">
        <f>10*LOG(AJ52)</f>
        <v>-161.27727153775794</v>
      </c>
      <c r="AK53" s="77"/>
      <c r="AL53" s="8"/>
      <c r="AM53" s="9" t="s">
        <v>190</v>
      </c>
      <c r="AN53" s="76">
        <f>10*LOG(AN52)</f>
        <v>-158.14797934812105</v>
      </c>
      <c r="AO53" s="77"/>
      <c r="AP53" s="8"/>
      <c r="AQ53" s="9" t="s">
        <v>190</v>
      </c>
      <c r="AR53" s="76">
        <f>10*LOG(AR52)</f>
        <v>-161.27727153775794</v>
      </c>
      <c r="AT53" s="8"/>
      <c r="AU53" s="9" t="s">
        <v>246</v>
      </c>
      <c r="AV53" s="76">
        <f>10*LOG(AV52)</f>
        <v>-159.85059650207063</v>
      </c>
    </row>
    <row r="54" spans="2:48" x14ac:dyDescent="0.25">
      <c r="B54" s="31" t="s">
        <v>110</v>
      </c>
      <c r="C54" s="32" t="s">
        <v>111</v>
      </c>
      <c r="D54" s="42">
        <f>10*LOG(D15*D47)</f>
        <v>-200.81969663215119</v>
      </c>
      <c r="E54" s="1"/>
      <c r="F54" s="31" t="s">
        <v>110</v>
      </c>
      <c r="G54" s="32" t="s">
        <v>111</v>
      </c>
      <c r="H54" s="42">
        <f>10*LOG(H15*H47)</f>
        <v>-200.81969663215119</v>
      </c>
      <c r="I54" s="38"/>
      <c r="J54" s="31" t="s">
        <v>110</v>
      </c>
      <c r="K54" s="32" t="s">
        <v>111</v>
      </c>
      <c r="L54" s="42">
        <f>10*LOG(L15*L47)</f>
        <v>-200.81969663215119</v>
      </c>
      <c r="M54" s="1"/>
      <c r="N54" s="31" t="s">
        <v>110</v>
      </c>
      <c r="O54" s="32" t="s">
        <v>111</v>
      </c>
      <c r="P54" s="42">
        <f>10*LOG(P15*P47)</f>
        <v>-200.81969663215119</v>
      </c>
      <c r="Q54" s="1"/>
      <c r="R54" s="31" t="s">
        <v>110</v>
      </c>
      <c r="S54" s="32" t="s">
        <v>111</v>
      </c>
      <c r="T54" s="42">
        <f>10*LOG(T15*T47)</f>
        <v>-200.81969663215119</v>
      </c>
      <c r="U54" s="1"/>
      <c r="V54" s="31" t="s">
        <v>110</v>
      </c>
      <c r="W54" s="32" t="s">
        <v>111</v>
      </c>
      <c r="X54" s="42">
        <f>10*LOG(X15*X47)</f>
        <v>-200.81969663215119</v>
      </c>
      <c r="Y54" s="77"/>
      <c r="Z54" s="31" t="s">
        <v>110</v>
      </c>
      <c r="AA54" s="32" t="s">
        <v>234</v>
      </c>
      <c r="AB54" s="42">
        <f>10*LOG(AB15*AB47)</f>
        <v>-200.81969663215119</v>
      </c>
      <c r="AC54" s="77"/>
      <c r="AD54" s="8" t="s">
        <v>110</v>
      </c>
      <c r="AE54" s="9" t="s">
        <v>234</v>
      </c>
      <c r="AF54" s="76">
        <f>10*LOG(AF15*AF47)</f>
        <v>-200.81969663215119</v>
      </c>
      <c r="AH54" s="8" t="s">
        <v>110</v>
      </c>
      <c r="AI54" s="9" t="s">
        <v>234</v>
      </c>
      <c r="AJ54" s="76">
        <f>10*LOG(AJ15*AJ47)</f>
        <v>-200.81969663215119</v>
      </c>
      <c r="AK54" s="77"/>
      <c r="AL54" s="8" t="s">
        <v>110</v>
      </c>
      <c r="AM54" s="9" t="s">
        <v>234</v>
      </c>
      <c r="AN54" s="76">
        <f>10*LOG(AN15*AN47)</f>
        <v>-200.81969663215119</v>
      </c>
      <c r="AO54" s="77"/>
      <c r="AP54" s="8" t="s">
        <v>110</v>
      </c>
      <c r="AQ54" s="9" t="s">
        <v>234</v>
      </c>
      <c r="AR54" s="76">
        <f>10*LOG(AR15*AR47)</f>
        <v>-200.81969663215119</v>
      </c>
      <c r="AT54" s="8" t="s">
        <v>110</v>
      </c>
      <c r="AU54" s="9" t="s">
        <v>256</v>
      </c>
      <c r="AV54" s="76">
        <f>10*LOG(AV15*AV47)</f>
        <v>-196.84029654543082</v>
      </c>
    </row>
    <row r="55" spans="2:48" x14ac:dyDescent="0.25">
      <c r="B55" s="44" t="s">
        <v>112</v>
      </c>
      <c r="C55" s="45" t="s">
        <v>113</v>
      </c>
      <c r="D55" s="46">
        <f>D37+D38</f>
        <v>16.5</v>
      </c>
      <c r="E55" s="1"/>
      <c r="F55" s="44" t="s">
        <v>112</v>
      </c>
      <c r="G55" s="45" t="s">
        <v>114</v>
      </c>
      <c r="H55" s="46">
        <f>H37+H38</f>
        <v>16.5</v>
      </c>
      <c r="I55" s="38"/>
      <c r="J55" s="44" t="s">
        <v>112</v>
      </c>
      <c r="K55" s="45" t="s">
        <v>115</v>
      </c>
      <c r="L55" s="46">
        <f>L37+L38</f>
        <v>16.5</v>
      </c>
      <c r="M55" s="1"/>
      <c r="N55" s="44" t="s">
        <v>112</v>
      </c>
      <c r="O55" s="45" t="s">
        <v>113</v>
      </c>
      <c r="P55" s="46">
        <f>P37+P38</f>
        <v>-2</v>
      </c>
      <c r="Q55" s="1"/>
      <c r="R55" s="44" t="s">
        <v>112</v>
      </c>
      <c r="S55" s="45" t="s">
        <v>116</v>
      </c>
      <c r="T55" s="46">
        <f>T37+T38</f>
        <v>-2</v>
      </c>
      <c r="U55" s="1"/>
      <c r="V55" s="44" t="s">
        <v>112</v>
      </c>
      <c r="W55" s="45" t="s">
        <v>115</v>
      </c>
      <c r="X55" s="46">
        <f>X37+X38</f>
        <v>16.5</v>
      </c>
      <c r="Y55" s="74"/>
      <c r="Z55" s="44" t="s">
        <v>112</v>
      </c>
      <c r="AA55" s="45" t="s">
        <v>113</v>
      </c>
      <c r="AB55" s="46">
        <f>AB37+AB38</f>
        <v>18</v>
      </c>
      <c r="AC55" s="74"/>
      <c r="AD55" s="78" t="s">
        <v>112</v>
      </c>
      <c r="AE55" s="79" t="s">
        <v>113</v>
      </c>
      <c r="AF55" s="80">
        <f>AF37+AF38</f>
        <v>18</v>
      </c>
      <c r="AH55" s="78" t="s">
        <v>112</v>
      </c>
      <c r="AI55" s="79" t="s">
        <v>113</v>
      </c>
      <c r="AJ55" s="80">
        <f>AJ37+AJ38</f>
        <v>18</v>
      </c>
      <c r="AK55" s="74"/>
      <c r="AL55" s="78" t="s">
        <v>112</v>
      </c>
      <c r="AM55" s="79" t="s">
        <v>113</v>
      </c>
      <c r="AN55" s="80">
        <f>AN37+AN38</f>
        <v>18</v>
      </c>
      <c r="AO55" s="74"/>
      <c r="AP55" s="78" t="s">
        <v>112</v>
      </c>
      <c r="AQ55" s="79" t="s">
        <v>113</v>
      </c>
      <c r="AR55" s="80">
        <f>AR37+AR38</f>
        <v>18</v>
      </c>
      <c r="AT55" s="78" t="s">
        <v>112</v>
      </c>
      <c r="AU55" s="79" t="s">
        <v>191</v>
      </c>
      <c r="AV55" s="80">
        <f>AV37+AV38</f>
        <v>-2</v>
      </c>
    </row>
    <row r="56" spans="2:48" ht="16.5" thickBot="1" x14ac:dyDescent="0.3">
      <c r="B56" s="47" t="s">
        <v>117</v>
      </c>
      <c r="C56" s="48" t="s">
        <v>118</v>
      </c>
      <c r="D56" s="49">
        <f>D37+D38-10*LOG(D47)</f>
        <v>-11.281512503836435</v>
      </c>
      <c r="E56" s="1"/>
      <c r="F56" s="47" t="s">
        <v>117</v>
      </c>
      <c r="G56" s="48" t="s">
        <v>119</v>
      </c>
      <c r="H56" s="49">
        <f>H37+H38-10*LOG(H47)</f>
        <v>-11.281512503836435</v>
      </c>
      <c r="I56" s="4"/>
      <c r="J56" s="47" t="s">
        <v>117</v>
      </c>
      <c r="K56" s="48" t="s">
        <v>120</v>
      </c>
      <c r="L56" s="49">
        <f>L37+L38-10*LOG(L47)</f>
        <v>-11.281512503836435</v>
      </c>
      <c r="M56" s="1"/>
      <c r="N56" s="47" t="s">
        <v>117</v>
      </c>
      <c r="O56" s="48" t="s">
        <v>121</v>
      </c>
      <c r="P56" s="49">
        <f>P37+P38-10*LOG(P47)</f>
        <v>-29.781512503836435</v>
      </c>
      <c r="Q56" s="1"/>
      <c r="R56" s="47" t="s">
        <v>117</v>
      </c>
      <c r="S56" s="48" t="s">
        <v>118</v>
      </c>
      <c r="T56" s="49">
        <f>T37+T38-10*LOG(T47)</f>
        <v>-29.781512503836435</v>
      </c>
      <c r="U56" s="1"/>
      <c r="V56" s="47" t="s">
        <v>117</v>
      </c>
      <c r="W56" s="48" t="s">
        <v>122</v>
      </c>
      <c r="X56" s="49">
        <f>X37+X38-10*LOG(X47)</f>
        <v>-11.281512503836435</v>
      </c>
      <c r="Y56" s="62"/>
      <c r="Z56" s="47" t="s">
        <v>117</v>
      </c>
      <c r="AA56" s="48" t="s">
        <v>120</v>
      </c>
      <c r="AB56" s="102">
        <f>AB37+AB38-10*LOG(AB47)</f>
        <v>-9.781512503836435</v>
      </c>
      <c r="AC56" s="82"/>
      <c r="AD56" s="21" t="s">
        <v>117</v>
      </c>
      <c r="AE56" s="22" t="s">
        <v>120</v>
      </c>
      <c r="AF56" s="81">
        <f>AF37+AF38-10*LOG(AF47)</f>
        <v>-9.781512503836435</v>
      </c>
      <c r="AH56" s="21" t="s">
        <v>117</v>
      </c>
      <c r="AI56" s="22" t="s">
        <v>120</v>
      </c>
      <c r="AJ56" s="81">
        <f>AJ37+AJ38-10*LOG(AJ47)</f>
        <v>-9.781512503836435</v>
      </c>
      <c r="AK56" s="82"/>
      <c r="AL56" s="21" t="s">
        <v>117</v>
      </c>
      <c r="AM56" s="22" t="s">
        <v>120</v>
      </c>
      <c r="AN56" s="81">
        <f>AN37+AN38-10*LOG(AN47)</f>
        <v>-9.781512503836435</v>
      </c>
      <c r="AO56" s="82"/>
      <c r="AP56" s="21" t="s">
        <v>117</v>
      </c>
      <c r="AQ56" s="22" t="s">
        <v>120</v>
      </c>
      <c r="AR56" s="81">
        <f>AR37+AR38-10*LOG(AR47)</f>
        <v>-9.781512503836435</v>
      </c>
      <c r="AT56" s="21" t="s">
        <v>117</v>
      </c>
      <c r="AU56" s="22" t="s">
        <v>257</v>
      </c>
      <c r="AV56" s="81">
        <f>AV37+AV38-10*LOG(AV47)</f>
        <v>-33.760912590556813</v>
      </c>
    </row>
    <row r="57" spans="2:48" ht="16.5" thickBot="1" x14ac:dyDescent="0.3">
      <c r="B57" s="28"/>
      <c r="C57" s="28"/>
      <c r="D57" s="28"/>
      <c r="E57" s="1"/>
      <c r="F57" s="28"/>
      <c r="G57" s="28"/>
      <c r="H57" s="28"/>
      <c r="I57" s="1"/>
      <c r="J57" s="28"/>
      <c r="K57" s="28"/>
      <c r="L57" s="28"/>
      <c r="M57" s="1"/>
      <c r="N57" s="28"/>
      <c r="O57" s="28"/>
      <c r="P57" s="28"/>
      <c r="Q57" s="1"/>
      <c r="R57" s="29"/>
      <c r="S57" s="29"/>
      <c r="T57" s="29"/>
      <c r="U57" s="1"/>
      <c r="V57" s="28"/>
      <c r="W57" s="28"/>
      <c r="X57" s="28"/>
      <c r="Y57" s="28"/>
      <c r="Z57" s="1"/>
      <c r="AA57" s="1"/>
      <c r="AB57" s="1"/>
      <c r="AC57" s="28"/>
      <c r="AD57" s="28"/>
      <c r="AE57" s="28"/>
      <c r="AF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T57" s="28"/>
      <c r="AU57" s="28"/>
      <c r="AV57" s="28"/>
    </row>
    <row r="58" spans="2:48" x14ac:dyDescent="0.25">
      <c r="B58" s="50" t="s">
        <v>123</v>
      </c>
      <c r="C58" s="51" t="s">
        <v>125</v>
      </c>
      <c r="D58" s="52">
        <v>2</v>
      </c>
      <c r="E58" s="1"/>
      <c r="F58" s="50" t="s">
        <v>123</v>
      </c>
      <c r="G58" s="51" t="s">
        <v>124</v>
      </c>
      <c r="H58" s="52">
        <v>2</v>
      </c>
      <c r="I58" s="4"/>
      <c r="J58" s="50" t="s">
        <v>123</v>
      </c>
      <c r="K58" s="51" t="s">
        <v>125</v>
      </c>
      <c r="L58" s="52">
        <v>2</v>
      </c>
      <c r="M58" s="1"/>
      <c r="N58" s="50" t="s">
        <v>123</v>
      </c>
      <c r="O58" s="51" t="s">
        <v>155</v>
      </c>
      <c r="P58" s="52">
        <v>2</v>
      </c>
      <c r="Q58" s="1"/>
      <c r="R58" s="50" t="s">
        <v>123</v>
      </c>
      <c r="S58" s="51" t="s">
        <v>124</v>
      </c>
      <c r="T58" s="52">
        <v>2</v>
      </c>
      <c r="U58" s="1"/>
      <c r="V58" s="50" t="s">
        <v>123</v>
      </c>
      <c r="W58" s="51" t="s">
        <v>156</v>
      </c>
      <c r="X58" s="52">
        <v>2</v>
      </c>
      <c r="Y58" s="62"/>
      <c r="Z58" s="50" t="s">
        <v>123</v>
      </c>
      <c r="AA58" s="51" t="s">
        <v>124</v>
      </c>
      <c r="AB58" s="52">
        <v>1</v>
      </c>
      <c r="AC58" s="62"/>
      <c r="AD58" s="3" t="s">
        <v>123</v>
      </c>
      <c r="AE58" s="83" t="s">
        <v>124</v>
      </c>
      <c r="AF58" s="84">
        <v>1</v>
      </c>
      <c r="AH58" s="3" t="s">
        <v>123</v>
      </c>
      <c r="AI58" s="83" t="s">
        <v>124</v>
      </c>
      <c r="AJ58" s="84">
        <v>1</v>
      </c>
      <c r="AK58" s="62"/>
      <c r="AL58" s="3" t="s">
        <v>123</v>
      </c>
      <c r="AM58" s="83" t="s">
        <v>124</v>
      </c>
      <c r="AN58" s="84">
        <v>1</v>
      </c>
      <c r="AO58" s="62"/>
      <c r="AP58" s="3" t="s">
        <v>123</v>
      </c>
      <c r="AQ58" s="83" t="s">
        <v>124</v>
      </c>
      <c r="AR58" s="84">
        <v>1</v>
      </c>
      <c r="AT58" s="3" t="s">
        <v>123</v>
      </c>
      <c r="AU58" s="83" t="s">
        <v>192</v>
      </c>
      <c r="AV58" s="84">
        <v>1</v>
      </c>
    </row>
    <row r="59" spans="2:48" x14ac:dyDescent="0.25">
      <c r="B59" s="31" t="s">
        <v>126</v>
      </c>
      <c r="C59" s="32" t="s">
        <v>128</v>
      </c>
      <c r="D59" s="33">
        <v>0</v>
      </c>
      <c r="E59" s="1"/>
      <c r="F59" s="31" t="s">
        <v>126</v>
      </c>
      <c r="G59" s="32" t="s">
        <v>128</v>
      </c>
      <c r="H59" s="33">
        <v>0</v>
      </c>
      <c r="I59" s="4"/>
      <c r="J59" s="31" t="s">
        <v>126</v>
      </c>
      <c r="K59" s="32" t="s">
        <v>127</v>
      </c>
      <c r="L59" s="33">
        <v>0</v>
      </c>
      <c r="M59" s="1"/>
      <c r="N59" s="31" t="s">
        <v>126</v>
      </c>
      <c r="O59" s="32" t="s">
        <v>157</v>
      </c>
      <c r="P59" s="33">
        <v>0</v>
      </c>
      <c r="Q59" s="1"/>
      <c r="R59" s="31" t="s">
        <v>126</v>
      </c>
      <c r="S59" s="32" t="s">
        <v>128</v>
      </c>
      <c r="T59" s="33">
        <v>0</v>
      </c>
      <c r="U59" s="1"/>
      <c r="V59" s="31" t="s">
        <v>126</v>
      </c>
      <c r="W59" s="32" t="s">
        <v>157</v>
      </c>
      <c r="X59" s="33">
        <v>0</v>
      </c>
      <c r="Y59" s="62"/>
      <c r="Z59" s="31" t="s">
        <v>126</v>
      </c>
      <c r="AA59" s="32" t="s">
        <v>128</v>
      </c>
      <c r="AB59" s="33">
        <v>0</v>
      </c>
      <c r="AC59" s="62"/>
      <c r="AD59" s="8" t="s">
        <v>126</v>
      </c>
      <c r="AE59" s="9" t="s">
        <v>128</v>
      </c>
      <c r="AF59" s="13">
        <v>0</v>
      </c>
      <c r="AH59" s="8" t="s">
        <v>126</v>
      </c>
      <c r="AI59" s="9" t="s">
        <v>128</v>
      </c>
      <c r="AJ59" s="13">
        <v>0</v>
      </c>
      <c r="AK59" s="62"/>
      <c r="AL59" s="8" t="s">
        <v>126</v>
      </c>
      <c r="AM59" s="9" t="s">
        <v>128</v>
      </c>
      <c r="AN59" s="13">
        <v>0</v>
      </c>
      <c r="AO59" s="62"/>
      <c r="AP59" s="8" t="s">
        <v>126</v>
      </c>
      <c r="AQ59" s="9" t="s">
        <v>128</v>
      </c>
      <c r="AR59" s="13">
        <v>0</v>
      </c>
      <c r="AT59" s="8" t="s">
        <v>126</v>
      </c>
      <c r="AU59" s="9" t="s">
        <v>247</v>
      </c>
      <c r="AV59" s="13">
        <v>0</v>
      </c>
    </row>
    <row r="60" spans="2:48" x14ac:dyDescent="0.25">
      <c r="B60" s="8" t="s">
        <v>129</v>
      </c>
      <c r="C60" s="9" t="s">
        <v>132</v>
      </c>
      <c r="D60" s="13">
        <f>D58+D59</f>
        <v>2</v>
      </c>
      <c r="E60" s="1"/>
      <c r="F60" s="8" t="s">
        <v>129</v>
      </c>
      <c r="G60" s="9" t="s">
        <v>131</v>
      </c>
      <c r="H60" s="13">
        <f>H58+H59</f>
        <v>2</v>
      </c>
      <c r="I60" s="4"/>
      <c r="J60" s="8" t="s">
        <v>129</v>
      </c>
      <c r="K60" s="9" t="s">
        <v>130</v>
      </c>
      <c r="L60" s="13">
        <f>L58+L59</f>
        <v>2</v>
      </c>
      <c r="M60" s="1"/>
      <c r="N60" s="8" t="s">
        <v>129</v>
      </c>
      <c r="O60" s="9" t="s">
        <v>130</v>
      </c>
      <c r="P60" s="13">
        <f>P58+P59</f>
        <v>2</v>
      </c>
      <c r="Q60" s="1"/>
      <c r="R60" s="8" t="s">
        <v>129</v>
      </c>
      <c r="S60" s="9" t="s">
        <v>131</v>
      </c>
      <c r="T60" s="13">
        <f>T58+T59</f>
        <v>2</v>
      </c>
      <c r="U60" s="1"/>
      <c r="V60" s="8" t="s">
        <v>129</v>
      </c>
      <c r="W60" s="9" t="s">
        <v>131</v>
      </c>
      <c r="X60" s="13">
        <f>X58+X59</f>
        <v>2</v>
      </c>
      <c r="Y60" s="62"/>
      <c r="Z60" s="31" t="s">
        <v>129</v>
      </c>
      <c r="AA60" s="32" t="s">
        <v>130</v>
      </c>
      <c r="AB60" s="33">
        <v>1</v>
      </c>
      <c r="AC60" s="62"/>
      <c r="AD60" s="8" t="s">
        <v>129</v>
      </c>
      <c r="AE60" s="9" t="s">
        <v>130</v>
      </c>
      <c r="AF60" s="13">
        <v>1</v>
      </c>
      <c r="AH60" s="8" t="s">
        <v>129</v>
      </c>
      <c r="AI60" s="9" t="s">
        <v>130</v>
      </c>
      <c r="AJ60" s="13">
        <v>1</v>
      </c>
      <c r="AK60" s="62"/>
      <c r="AL60" s="8" t="s">
        <v>129</v>
      </c>
      <c r="AM60" s="9" t="s">
        <v>130</v>
      </c>
      <c r="AN60" s="13">
        <v>1</v>
      </c>
      <c r="AO60" s="62"/>
      <c r="AP60" s="8" t="s">
        <v>129</v>
      </c>
      <c r="AQ60" s="9" t="s">
        <v>130</v>
      </c>
      <c r="AR60" s="13">
        <v>1</v>
      </c>
      <c r="AT60" s="8" t="s">
        <v>129</v>
      </c>
      <c r="AU60" s="9" t="s">
        <v>130</v>
      </c>
      <c r="AV60" s="13">
        <v>1</v>
      </c>
    </row>
    <row r="61" spans="2:48" x14ac:dyDescent="0.25">
      <c r="B61" s="8" t="s">
        <v>158</v>
      </c>
      <c r="C61" s="9" t="s">
        <v>134</v>
      </c>
      <c r="D61" s="13">
        <v>1200</v>
      </c>
      <c r="E61" s="1"/>
      <c r="F61" s="8" t="s">
        <v>133</v>
      </c>
      <c r="G61" s="9" t="s">
        <v>135</v>
      </c>
      <c r="H61" s="13">
        <v>9600</v>
      </c>
      <c r="I61" s="4"/>
      <c r="J61" s="8" t="s">
        <v>138</v>
      </c>
      <c r="K61" s="9" t="s">
        <v>134</v>
      </c>
      <c r="L61" s="13">
        <v>1200</v>
      </c>
      <c r="M61" s="1"/>
      <c r="N61" s="8" t="s">
        <v>158</v>
      </c>
      <c r="O61" s="9" t="s">
        <v>159</v>
      </c>
      <c r="P61" s="13">
        <v>1200</v>
      </c>
      <c r="Q61" s="1"/>
      <c r="R61" s="31" t="s">
        <v>133</v>
      </c>
      <c r="S61" s="32" t="s">
        <v>136</v>
      </c>
      <c r="T61" s="33">
        <v>1200</v>
      </c>
      <c r="U61" s="1"/>
      <c r="V61" s="8" t="s">
        <v>137</v>
      </c>
      <c r="W61" s="9" t="s">
        <v>160</v>
      </c>
      <c r="X61" s="13">
        <v>1200</v>
      </c>
      <c r="Y61" s="62"/>
      <c r="Z61" s="31" t="s">
        <v>240</v>
      </c>
      <c r="AA61" s="32" t="s">
        <v>135</v>
      </c>
      <c r="AB61" s="103">
        <v>19200</v>
      </c>
      <c r="AC61" s="62"/>
      <c r="AD61" s="8" t="s">
        <v>133</v>
      </c>
      <c r="AE61" s="9" t="s">
        <v>135</v>
      </c>
      <c r="AF61" s="13">
        <v>9600</v>
      </c>
      <c r="AH61" s="8" t="s">
        <v>133</v>
      </c>
      <c r="AI61" s="9" t="s">
        <v>135</v>
      </c>
      <c r="AJ61" s="13">
        <v>1200</v>
      </c>
      <c r="AK61" s="62"/>
      <c r="AL61" s="8" t="s">
        <v>133</v>
      </c>
      <c r="AM61" s="9" t="s">
        <v>135</v>
      </c>
      <c r="AN61" s="13">
        <v>9600</v>
      </c>
      <c r="AO61" s="62"/>
      <c r="AP61" s="8" t="s">
        <v>133</v>
      </c>
      <c r="AQ61" s="9" t="s">
        <v>135</v>
      </c>
      <c r="AR61" s="13">
        <v>600</v>
      </c>
      <c r="AT61" s="8" t="s">
        <v>193</v>
      </c>
      <c r="AU61" s="9" t="s">
        <v>135</v>
      </c>
      <c r="AV61" s="204">
        <v>1000</v>
      </c>
    </row>
    <row r="62" spans="2:48" x14ac:dyDescent="0.25">
      <c r="B62" s="8"/>
      <c r="C62" s="9" t="s">
        <v>161</v>
      </c>
      <c r="D62" s="13">
        <f>10*LOG(D61)</f>
        <v>30.791812460476248</v>
      </c>
      <c r="E62" s="1"/>
      <c r="F62" s="8"/>
      <c r="G62" s="9" t="s">
        <v>139</v>
      </c>
      <c r="H62" s="13">
        <f>10*LOG(H61)</f>
        <v>39.822712330395682</v>
      </c>
      <c r="I62" s="4"/>
      <c r="J62" s="8"/>
      <c r="K62" s="9" t="s">
        <v>162</v>
      </c>
      <c r="L62" s="13">
        <f>10*LOG(L61)</f>
        <v>30.791812460476248</v>
      </c>
      <c r="M62" s="1"/>
      <c r="N62" s="8"/>
      <c r="O62" s="9" t="s">
        <v>162</v>
      </c>
      <c r="P62" s="13">
        <f>10*LOG(P61)</f>
        <v>30.791812460476248</v>
      </c>
      <c r="Q62" s="1"/>
      <c r="R62" s="31"/>
      <c r="S62" s="32" t="s">
        <v>139</v>
      </c>
      <c r="T62" s="33">
        <f>10*LOG(T61)</f>
        <v>30.791812460476248</v>
      </c>
      <c r="U62" s="1"/>
      <c r="V62" s="8"/>
      <c r="W62" s="9" t="s">
        <v>162</v>
      </c>
      <c r="X62" s="13">
        <f>10*LOG(X61)</f>
        <v>30.791812460476248</v>
      </c>
      <c r="Y62" s="62"/>
      <c r="Z62" s="31"/>
      <c r="AA62" s="32" t="s">
        <v>139</v>
      </c>
      <c r="AB62" s="98">
        <f>10*LOG(AB61)</f>
        <v>42.833012287035494</v>
      </c>
      <c r="AC62" s="62"/>
      <c r="AD62" s="8"/>
      <c r="AE62" s="9" t="s">
        <v>139</v>
      </c>
      <c r="AF62" s="71">
        <f>10*LOG(AF61)</f>
        <v>39.822712330395682</v>
      </c>
      <c r="AH62" s="8"/>
      <c r="AI62" s="9" t="s">
        <v>139</v>
      </c>
      <c r="AJ62" s="71">
        <f>10*LOG(AJ61)</f>
        <v>30.791812460476248</v>
      </c>
      <c r="AK62" s="62"/>
      <c r="AL62" s="8"/>
      <c r="AM62" s="9" t="s">
        <v>139</v>
      </c>
      <c r="AN62" s="71">
        <f>10*LOG(AN61)</f>
        <v>39.822712330395682</v>
      </c>
      <c r="AO62" s="62"/>
      <c r="AP62" s="8"/>
      <c r="AQ62" s="9" t="s">
        <v>139</v>
      </c>
      <c r="AR62" s="71">
        <f>10*LOG(AR61)</f>
        <v>27.781512503836435</v>
      </c>
      <c r="AT62" s="8"/>
      <c r="AU62" s="9" t="s">
        <v>258</v>
      </c>
      <c r="AV62" s="71">
        <f>10*LOG(AV61)</f>
        <v>30</v>
      </c>
    </row>
    <row r="63" spans="2:48" x14ac:dyDescent="0.25">
      <c r="B63" s="8" t="s">
        <v>140</v>
      </c>
      <c r="C63" s="9" t="s">
        <v>142</v>
      </c>
      <c r="D63" s="13">
        <f>10^-6</f>
        <v>9.9999999999999995E-7</v>
      </c>
      <c r="E63" s="1"/>
      <c r="F63" s="8" t="s">
        <v>140</v>
      </c>
      <c r="G63" s="9" t="s">
        <v>142</v>
      </c>
      <c r="H63" s="13">
        <f>10^-6</f>
        <v>9.9999999999999995E-7</v>
      </c>
      <c r="I63" s="4"/>
      <c r="J63" s="8" t="s">
        <v>140</v>
      </c>
      <c r="K63" s="9" t="s">
        <v>142</v>
      </c>
      <c r="L63" s="13">
        <f>10^-6</f>
        <v>9.9999999999999995E-7</v>
      </c>
      <c r="M63" s="1"/>
      <c r="N63" s="8" t="s">
        <v>140</v>
      </c>
      <c r="O63" s="9" t="s">
        <v>143</v>
      </c>
      <c r="P63" s="13">
        <f>10^-6</f>
        <v>9.9999999999999995E-7</v>
      </c>
      <c r="Q63" s="1"/>
      <c r="R63" s="11" t="s">
        <v>140</v>
      </c>
      <c r="S63" s="12" t="s">
        <v>163</v>
      </c>
      <c r="T63" s="14">
        <f>10^-6</f>
        <v>9.9999999999999995E-7</v>
      </c>
      <c r="U63" s="1"/>
      <c r="V63" s="8" t="s">
        <v>140</v>
      </c>
      <c r="W63" s="9" t="s">
        <v>141</v>
      </c>
      <c r="X63" s="13">
        <f>10^-6</f>
        <v>9.9999999999999995E-7</v>
      </c>
      <c r="Y63" s="62"/>
      <c r="Z63" s="31" t="s">
        <v>140</v>
      </c>
      <c r="AA63" s="32" t="s">
        <v>142</v>
      </c>
      <c r="AB63" s="104">
        <f>10^-6</f>
        <v>9.9999999999999995E-7</v>
      </c>
      <c r="AC63" s="62"/>
      <c r="AD63" s="8" t="s">
        <v>140</v>
      </c>
      <c r="AE63" s="9" t="s">
        <v>142</v>
      </c>
      <c r="AF63" s="85">
        <f>10^-6</f>
        <v>9.9999999999999995E-7</v>
      </c>
      <c r="AH63" s="8" t="s">
        <v>140</v>
      </c>
      <c r="AI63" s="9" t="s">
        <v>142</v>
      </c>
      <c r="AJ63" s="13">
        <f>10^-6</f>
        <v>9.9999999999999995E-7</v>
      </c>
      <c r="AK63" s="62"/>
      <c r="AL63" s="8" t="s">
        <v>140</v>
      </c>
      <c r="AM63" s="9" t="s">
        <v>142</v>
      </c>
      <c r="AN63" s="85">
        <f>10^-5</f>
        <v>1.0000000000000001E-5</v>
      </c>
      <c r="AO63" s="62"/>
      <c r="AP63" s="8" t="s">
        <v>140</v>
      </c>
      <c r="AQ63" s="9" t="s">
        <v>142</v>
      </c>
      <c r="AR63" s="85">
        <f>10^-5</f>
        <v>1.0000000000000001E-5</v>
      </c>
      <c r="AT63" s="8" t="s">
        <v>140</v>
      </c>
      <c r="AU63" s="9" t="s">
        <v>259</v>
      </c>
      <c r="AV63" s="13">
        <f>10^-6</f>
        <v>9.9999999999999995E-7</v>
      </c>
    </row>
    <row r="64" spans="2:48" x14ac:dyDescent="0.25">
      <c r="B64" s="31" t="s">
        <v>144</v>
      </c>
      <c r="C64" s="32" t="s">
        <v>164</v>
      </c>
      <c r="D64" s="53">
        <f>D40-D53</f>
        <v>15.745109340641164</v>
      </c>
      <c r="E64" s="1"/>
      <c r="F64" s="31" t="s">
        <v>144</v>
      </c>
      <c r="G64" s="32" t="s">
        <v>146</v>
      </c>
      <c r="H64" s="33">
        <f>H40-H53</f>
        <v>13.63657568749224</v>
      </c>
      <c r="I64" s="4"/>
      <c r="J64" s="31" t="s">
        <v>144</v>
      </c>
      <c r="K64" s="32" t="s">
        <v>145</v>
      </c>
      <c r="L64" s="42">
        <f>L40-L53</f>
        <v>21.765709253920789</v>
      </c>
      <c r="M64" s="1"/>
      <c r="N64" s="31" t="s">
        <v>144</v>
      </c>
      <c r="O64" s="32" t="s">
        <v>146</v>
      </c>
      <c r="P64" s="42">
        <f>P40-P53</f>
        <v>39.746334608475166</v>
      </c>
      <c r="Q64" s="1"/>
      <c r="R64" s="31" t="s">
        <v>144</v>
      </c>
      <c r="S64" s="32" t="s">
        <v>145</v>
      </c>
      <c r="T64" s="42">
        <f>T40-T53</f>
        <v>35.171168202951378</v>
      </c>
      <c r="U64" s="1"/>
      <c r="V64" s="31" t="s">
        <v>144</v>
      </c>
      <c r="W64" s="32" t="s">
        <v>146</v>
      </c>
      <c r="X64" s="42">
        <f>X40-X53</f>
        <v>29.920555569034377</v>
      </c>
      <c r="Y64" s="77"/>
      <c r="Z64" s="31" t="s">
        <v>144</v>
      </c>
      <c r="AA64" s="32" t="s">
        <v>145</v>
      </c>
      <c r="AB64" s="105">
        <f>AB40-AB53</f>
        <v>16.649343021837751</v>
      </c>
      <c r="AC64" s="86"/>
      <c r="AD64" s="8" t="s">
        <v>144</v>
      </c>
      <c r="AE64" s="9" t="s">
        <v>145</v>
      </c>
      <c r="AF64" s="72">
        <f>AF40-AF53</f>
        <v>17.89873038792075</v>
      </c>
      <c r="AH64" s="8" t="s">
        <v>144</v>
      </c>
      <c r="AI64" s="9" t="s">
        <v>145</v>
      </c>
      <c r="AJ64" s="71">
        <f>AJ40-AJ53</f>
        <v>20.117217884084312</v>
      </c>
      <c r="AK64" s="86"/>
      <c r="AL64" s="8" t="s">
        <v>144</v>
      </c>
      <c r="AM64" s="9" t="s">
        <v>145</v>
      </c>
      <c r="AN64" s="72">
        <f>AN40-AN53</f>
        <v>16.987925694447426</v>
      </c>
      <c r="AO64" s="86"/>
      <c r="AP64" s="8" t="s">
        <v>144</v>
      </c>
      <c r="AQ64" s="9" t="s">
        <v>145</v>
      </c>
      <c r="AR64" s="72">
        <f>AR40-AR53</f>
        <v>20.117217884084312</v>
      </c>
      <c r="AT64" s="8" t="s">
        <v>144</v>
      </c>
      <c r="AU64" s="9" t="s">
        <v>145</v>
      </c>
      <c r="AV64" s="71">
        <f>AV40-AV53</f>
        <v>44.202068072870816</v>
      </c>
    </row>
    <row r="65" spans="2:48" x14ac:dyDescent="0.25">
      <c r="B65" s="8" t="s">
        <v>147</v>
      </c>
      <c r="C65" s="9" t="s">
        <v>165</v>
      </c>
      <c r="D65" s="13">
        <v>10.5</v>
      </c>
      <c r="E65" s="1"/>
      <c r="F65" s="8" t="s">
        <v>147</v>
      </c>
      <c r="G65" s="9" t="s">
        <v>148</v>
      </c>
      <c r="H65" s="13">
        <v>10.5</v>
      </c>
      <c r="I65" s="4"/>
      <c r="J65" s="8" t="s">
        <v>147</v>
      </c>
      <c r="K65" s="9" t="s">
        <v>165</v>
      </c>
      <c r="L65" s="13">
        <v>10.5</v>
      </c>
      <c r="M65" s="1"/>
      <c r="N65" s="8" t="s">
        <v>147</v>
      </c>
      <c r="O65" s="9" t="s">
        <v>148</v>
      </c>
      <c r="P65" s="13">
        <v>10.5</v>
      </c>
      <c r="Q65" s="1"/>
      <c r="R65" s="11" t="s">
        <v>147</v>
      </c>
      <c r="S65" s="12" t="s">
        <v>148</v>
      </c>
      <c r="T65" s="14">
        <v>10.5</v>
      </c>
      <c r="U65" s="1"/>
      <c r="V65" s="8" t="s">
        <v>147</v>
      </c>
      <c r="W65" s="9" t="s">
        <v>165</v>
      </c>
      <c r="X65" s="13">
        <v>10.5</v>
      </c>
      <c r="Y65" s="62"/>
      <c r="Z65" s="31" t="s">
        <v>147</v>
      </c>
      <c r="AA65" s="32" t="s">
        <v>148</v>
      </c>
      <c r="AB65" s="33">
        <v>10.5</v>
      </c>
      <c r="AC65" s="62"/>
      <c r="AD65" s="8" t="s">
        <v>147</v>
      </c>
      <c r="AE65" s="9" t="s">
        <v>148</v>
      </c>
      <c r="AF65" s="13">
        <v>10.5</v>
      </c>
      <c r="AH65" s="8" t="s">
        <v>147</v>
      </c>
      <c r="AI65" s="9" t="s">
        <v>148</v>
      </c>
      <c r="AJ65" s="13">
        <v>10.5</v>
      </c>
      <c r="AK65" s="62"/>
      <c r="AL65" s="8" t="s">
        <v>147</v>
      </c>
      <c r="AM65" s="9" t="s">
        <v>148</v>
      </c>
      <c r="AN65" s="13">
        <v>11.9</v>
      </c>
      <c r="AO65" s="62"/>
      <c r="AP65" s="8" t="s">
        <v>147</v>
      </c>
      <c r="AQ65" s="9" t="s">
        <v>148</v>
      </c>
      <c r="AR65" s="13">
        <v>11.9</v>
      </c>
      <c r="AT65" s="8" t="s">
        <v>147</v>
      </c>
      <c r="AU65" s="9" t="s">
        <v>148</v>
      </c>
      <c r="AV65" s="13">
        <v>10.5</v>
      </c>
    </row>
    <row r="66" spans="2:48" x14ac:dyDescent="0.25">
      <c r="B66" s="31" t="s">
        <v>149</v>
      </c>
      <c r="C66" s="32" t="s">
        <v>150</v>
      </c>
      <c r="D66" s="33">
        <f>D65+D60</f>
        <v>12.5</v>
      </c>
      <c r="E66" s="1"/>
      <c r="F66" s="31" t="s">
        <v>149</v>
      </c>
      <c r="G66" s="32" t="s">
        <v>151</v>
      </c>
      <c r="H66" s="33">
        <f>H65+H60</f>
        <v>12.5</v>
      </c>
      <c r="I66" s="4"/>
      <c r="J66" s="31" t="s">
        <v>149</v>
      </c>
      <c r="K66" s="32" t="s">
        <v>152</v>
      </c>
      <c r="L66" s="33">
        <f>L65+L60</f>
        <v>12.5</v>
      </c>
      <c r="M66" s="1"/>
      <c r="N66" s="31" t="s">
        <v>149</v>
      </c>
      <c r="O66" s="32" t="s">
        <v>150</v>
      </c>
      <c r="P66" s="33">
        <f>P65+P60</f>
        <v>12.5</v>
      </c>
      <c r="Q66" s="1"/>
      <c r="R66" s="31" t="s">
        <v>149</v>
      </c>
      <c r="S66" s="32" t="s">
        <v>150</v>
      </c>
      <c r="T66" s="33">
        <f>T65+T60</f>
        <v>12.5</v>
      </c>
      <c r="U66" s="1"/>
      <c r="V66" s="31" t="s">
        <v>149</v>
      </c>
      <c r="W66" s="32" t="s">
        <v>166</v>
      </c>
      <c r="X66" s="33">
        <f>X65+X60</f>
        <v>12.5</v>
      </c>
      <c r="Y66" s="62"/>
      <c r="Z66" s="31" t="s">
        <v>149</v>
      </c>
      <c r="AA66" s="32" t="s">
        <v>150</v>
      </c>
      <c r="AB66" s="105">
        <f>AB65+AB58+AB59+AB60</f>
        <v>12.5</v>
      </c>
      <c r="AC66" s="86"/>
      <c r="AD66" s="8" t="s">
        <v>149</v>
      </c>
      <c r="AE66" s="9" t="s">
        <v>150</v>
      </c>
      <c r="AF66" s="72">
        <f>AF65+AF58+AF59+AF60</f>
        <v>12.5</v>
      </c>
      <c r="AH66" s="8" t="s">
        <v>149</v>
      </c>
      <c r="AI66" s="9" t="s">
        <v>150</v>
      </c>
      <c r="AJ66" s="71">
        <f>AJ65+AJ58+AJ59+AJ60</f>
        <v>12.5</v>
      </c>
      <c r="AK66" s="86"/>
      <c r="AL66" s="8" t="s">
        <v>149</v>
      </c>
      <c r="AM66" s="9" t="s">
        <v>150</v>
      </c>
      <c r="AN66" s="72">
        <f>AN65+AN58+AN59+AN60</f>
        <v>13.9</v>
      </c>
      <c r="AO66" s="86"/>
      <c r="AP66" s="8" t="s">
        <v>149</v>
      </c>
      <c r="AQ66" s="9" t="s">
        <v>150</v>
      </c>
      <c r="AR66" s="72">
        <f>AR65+AR58+AR59+AR60</f>
        <v>13.9</v>
      </c>
      <c r="AT66" s="8" t="s">
        <v>149</v>
      </c>
      <c r="AU66" s="9" t="s">
        <v>194</v>
      </c>
      <c r="AV66" s="71">
        <f>AV76</f>
        <v>11.860896458710442</v>
      </c>
    </row>
    <row r="67" spans="2:48" ht="16.5" thickBot="1" x14ac:dyDescent="0.3">
      <c r="B67" s="54" t="s">
        <v>153</v>
      </c>
      <c r="C67" s="55" t="s">
        <v>167</v>
      </c>
      <c r="D67" s="56">
        <f>D64-D66</f>
        <v>3.2451093406411644</v>
      </c>
      <c r="E67" s="57"/>
      <c r="F67" s="54" t="s">
        <v>153</v>
      </c>
      <c r="G67" s="55" t="s">
        <v>154</v>
      </c>
      <c r="H67" s="56">
        <f>H64-H66</f>
        <v>1.1365756874922397</v>
      </c>
      <c r="I67" s="58"/>
      <c r="J67" s="54" t="s">
        <v>153</v>
      </c>
      <c r="K67" s="55" t="s">
        <v>168</v>
      </c>
      <c r="L67" s="56">
        <f>L64-L66</f>
        <v>9.2657092539207895</v>
      </c>
      <c r="M67" s="57"/>
      <c r="N67" s="59" t="s">
        <v>153</v>
      </c>
      <c r="O67" s="60" t="s">
        <v>168</v>
      </c>
      <c r="P67" s="56">
        <f>P64-P66</f>
        <v>27.246334608475166</v>
      </c>
      <c r="Q67" s="57"/>
      <c r="R67" s="54" t="s">
        <v>153</v>
      </c>
      <c r="S67" s="55" t="s">
        <v>154</v>
      </c>
      <c r="T67" s="56">
        <f>T64-T66</f>
        <v>22.671168202951378</v>
      </c>
      <c r="U67" s="57"/>
      <c r="V67" s="59" t="s">
        <v>153</v>
      </c>
      <c r="W67" s="60" t="s">
        <v>168</v>
      </c>
      <c r="X67" s="56">
        <f>X64-X66</f>
        <v>17.420555569034377</v>
      </c>
      <c r="Y67" s="92"/>
      <c r="Z67" s="47" t="s">
        <v>153</v>
      </c>
      <c r="AA67" s="48" t="s">
        <v>168</v>
      </c>
      <c r="AB67" s="87">
        <f>AB64-AB66</f>
        <v>4.1493430218377512</v>
      </c>
      <c r="AC67" s="86"/>
      <c r="AD67" s="21" t="s">
        <v>153</v>
      </c>
      <c r="AE67" s="22" t="s">
        <v>168</v>
      </c>
      <c r="AF67" s="87">
        <f>AF64-AF66</f>
        <v>5.3987303879207502</v>
      </c>
      <c r="AH67" s="21" t="s">
        <v>153</v>
      </c>
      <c r="AI67" s="22" t="s">
        <v>168</v>
      </c>
      <c r="AJ67" s="56">
        <f>AJ64-AJ66</f>
        <v>7.6172178840843117</v>
      </c>
      <c r="AK67" s="86"/>
      <c r="AL67" s="21" t="s">
        <v>153</v>
      </c>
      <c r="AM67" s="22" t="s">
        <v>168</v>
      </c>
      <c r="AN67" s="87">
        <f>AN64-AN66</f>
        <v>3.087925694447426</v>
      </c>
      <c r="AO67" s="86"/>
      <c r="AP67" s="21" t="s">
        <v>153</v>
      </c>
      <c r="AQ67" s="22" t="s">
        <v>168</v>
      </c>
      <c r="AR67" s="87">
        <f>AR64-AR66</f>
        <v>6.2172178840843113</v>
      </c>
      <c r="AT67" s="21" t="s">
        <v>153</v>
      </c>
      <c r="AU67" s="22" t="s">
        <v>195</v>
      </c>
      <c r="AV67" s="56">
        <f>AV64-AV66</f>
        <v>32.341171614160373</v>
      </c>
    </row>
    <row r="68" spans="2:48" x14ac:dyDescent="0.25">
      <c r="Z68" s="1"/>
      <c r="AA68" s="1"/>
      <c r="AB68" s="1"/>
      <c r="AC68" s="28"/>
      <c r="AD68" s="28"/>
      <c r="AE68" s="28"/>
      <c r="AF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T68" s="28"/>
      <c r="AU68" s="28"/>
      <c r="AV68" s="28"/>
    </row>
    <row r="69" spans="2:48" x14ac:dyDescent="0.25">
      <c r="Z69" s="62"/>
      <c r="AA69" s="62"/>
      <c r="AB69" s="86"/>
      <c r="AC69" s="1"/>
      <c r="AD69" s="62"/>
      <c r="AE69" s="62"/>
      <c r="AF69" s="86"/>
      <c r="AG69" s="91"/>
      <c r="AH69" s="62"/>
      <c r="AI69" s="62"/>
      <c r="AJ69" s="86"/>
      <c r="AK69" s="1"/>
      <c r="AL69" s="62"/>
      <c r="AM69" s="62"/>
      <c r="AN69" s="86"/>
      <c r="AO69" s="28"/>
      <c r="AP69" s="62"/>
      <c r="AQ69" s="62"/>
      <c r="AR69" s="86"/>
      <c r="AT69" s="62"/>
      <c r="AU69" s="62"/>
      <c r="AV69" s="86"/>
    </row>
    <row r="70" spans="2:48" x14ac:dyDescent="0.25">
      <c r="Z70" s="62"/>
      <c r="AA70" s="62"/>
      <c r="AB70" s="88"/>
      <c r="AC70" s="29"/>
      <c r="AD70" s="62"/>
      <c r="AE70" s="62"/>
      <c r="AF70" s="88"/>
      <c r="AG70" s="91"/>
      <c r="AH70" s="62"/>
      <c r="AI70" s="62"/>
      <c r="AJ70" s="88"/>
      <c r="AK70" s="29"/>
      <c r="AL70" s="62"/>
      <c r="AM70" s="62"/>
      <c r="AN70" s="88"/>
      <c r="AO70" s="28"/>
      <c r="AP70" s="62"/>
      <c r="AQ70" s="62"/>
      <c r="AR70" s="88"/>
      <c r="AT70" s="62"/>
      <c r="AU70" s="62"/>
      <c r="AV70" s="88"/>
    </row>
    <row r="71" spans="2:48" x14ac:dyDescent="0.25">
      <c r="Z71" s="62"/>
      <c r="AA71" s="62"/>
      <c r="AB71" s="86"/>
      <c r="AC71" s="29"/>
      <c r="AD71" s="62"/>
      <c r="AE71" s="62"/>
      <c r="AF71" s="86"/>
      <c r="AG71" s="91"/>
      <c r="AH71" s="62"/>
      <c r="AI71" s="62"/>
      <c r="AJ71" s="86"/>
      <c r="AK71" s="29"/>
      <c r="AL71" s="62"/>
      <c r="AM71" s="62"/>
      <c r="AN71" s="86"/>
      <c r="AO71" s="28"/>
      <c r="AP71" s="62"/>
      <c r="AQ71" s="62"/>
      <c r="AR71" s="86"/>
      <c r="AT71" s="62"/>
      <c r="AU71" s="62"/>
      <c r="AV71" s="86"/>
    </row>
    <row r="72" spans="2:48" x14ac:dyDescent="0.25">
      <c r="AT72" s="29"/>
      <c r="AU72" s="29"/>
      <c r="AV72" s="29"/>
    </row>
    <row r="73" spans="2:48" x14ac:dyDescent="0.25">
      <c r="AT73" s="29"/>
      <c r="AU73" s="29"/>
      <c r="AV73" s="29"/>
    </row>
    <row r="74" spans="2:48" x14ac:dyDescent="0.25">
      <c r="AT74" s="29" t="s">
        <v>260</v>
      </c>
      <c r="AU74" s="29">
        <v>12500</v>
      </c>
      <c r="AV74" s="107">
        <f>10*LOG(AV15*AV48*AU74)+30</f>
        <v>-132.86089645871044</v>
      </c>
    </row>
    <row r="75" spans="2:48" x14ac:dyDescent="0.25">
      <c r="AT75" s="29" t="s">
        <v>250</v>
      </c>
      <c r="AU75" s="29"/>
      <c r="AV75" s="29">
        <v>-121</v>
      </c>
    </row>
    <row r="76" spans="2:48" x14ac:dyDescent="0.25">
      <c r="AT76" s="29" t="s">
        <v>251</v>
      </c>
      <c r="AU76" s="29"/>
      <c r="AV76" s="107">
        <f>AV75-AV74</f>
        <v>11.860896458710442</v>
      </c>
    </row>
  </sheetData>
  <mergeCells count="89">
    <mergeCell ref="AU35:AV35"/>
    <mergeCell ref="AD2:AV3"/>
    <mergeCell ref="Z4:AB4"/>
    <mergeCell ref="AA35:AB35"/>
    <mergeCell ref="AE35:AF35"/>
    <mergeCell ref="Z2:AB3"/>
    <mergeCell ref="AT4:AV4"/>
    <mergeCell ref="AU5:AV5"/>
    <mergeCell ref="AU6:AV6"/>
    <mergeCell ref="AT17:AV17"/>
    <mergeCell ref="AT26:AV26"/>
    <mergeCell ref="AT34:AV34"/>
    <mergeCell ref="Z17:AB17"/>
    <mergeCell ref="AD17:AF17"/>
    <mergeCell ref="Z26:AB26"/>
    <mergeCell ref="AD26:AF26"/>
    <mergeCell ref="Z34:AB34"/>
    <mergeCell ref="AD34:AF34"/>
    <mergeCell ref="AD4:AF4"/>
    <mergeCell ref="AA5:AB5"/>
    <mergeCell ref="AE5:AF5"/>
    <mergeCell ref="AA6:AB6"/>
    <mergeCell ref="AE6:AF6"/>
    <mergeCell ref="AH34:AJ34"/>
    <mergeCell ref="AL34:AN34"/>
    <mergeCell ref="AP34:AR34"/>
    <mergeCell ref="AI35:AJ35"/>
    <mergeCell ref="AM35:AN35"/>
    <mergeCell ref="AQ35:AR35"/>
    <mergeCell ref="AH17:AJ17"/>
    <mergeCell ref="AL17:AN17"/>
    <mergeCell ref="AP17:AR17"/>
    <mergeCell ref="AH26:AJ26"/>
    <mergeCell ref="AL26:AN26"/>
    <mergeCell ref="AP26:AR26"/>
    <mergeCell ref="AH4:AJ4"/>
    <mergeCell ref="AL4:AN4"/>
    <mergeCell ref="AI5:AJ5"/>
    <mergeCell ref="AM5:AN5"/>
    <mergeCell ref="AQ5:AR5"/>
    <mergeCell ref="AI6:AJ6"/>
    <mergeCell ref="AM6:AN6"/>
    <mergeCell ref="AQ6:AR6"/>
    <mergeCell ref="AP4:AR4"/>
    <mergeCell ref="C35:D35"/>
    <mergeCell ref="G35:H35"/>
    <mergeCell ref="K35:L35"/>
    <mergeCell ref="O35:P35"/>
    <mergeCell ref="S35:T35"/>
    <mergeCell ref="W35:X35"/>
    <mergeCell ref="B34:D34"/>
    <mergeCell ref="F34:H34"/>
    <mergeCell ref="J34:L34"/>
    <mergeCell ref="N34:P34"/>
    <mergeCell ref="R34:T34"/>
    <mergeCell ref="V34:X34"/>
    <mergeCell ref="V26:X26"/>
    <mergeCell ref="B17:D17"/>
    <mergeCell ref="F17:H17"/>
    <mergeCell ref="J17:L17"/>
    <mergeCell ref="N17:P17"/>
    <mergeCell ref="R17:T17"/>
    <mergeCell ref="V17:X17"/>
    <mergeCell ref="B26:D26"/>
    <mergeCell ref="F26:H26"/>
    <mergeCell ref="J26:L26"/>
    <mergeCell ref="N26:P26"/>
    <mergeCell ref="R26:T26"/>
    <mergeCell ref="W6:X6"/>
    <mergeCell ref="V4:X4"/>
    <mergeCell ref="C5:D5"/>
    <mergeCell ref="G5:H5"/>
    <mergeCell ref="K5:L5"/>
    <mergeCell ref="O5:P5"/>
    <mergeCell ref="S5:T5"/>
    <mergeCell ref="W5:X5"/>
    <mergeCell ref="R4:T4"/>
    <mergeCell ref="C6:D6"/>
    <mergeCell ref="G6:H6"/>
    <mergeCell ref="K6:L6"/>
    <mergeCell ref="O6:P6"/>
    <mergeCell ref="S6:T6"/>
    <mergeCell ref="R2:X3"/>
    <mergeCell ref="A1:E1"/>
    <mergeCell ref="B4:D4"/>
    <mergeCell ref="F4:H4"/>
    <mergeCell ref="J4:L4"/>
    <mergeCell ref="N4:P4"/>
    <mergeCell ref="B2:P3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6"/>
  <sheetViews>
    <sheetView workbookViewId="0">
      <selection activeCell="AQ14" sqref="AQ14"/>
    </sheetView>
  </sheetViews>
  <sheetFormatPr defaultRowHeight="15.75" x14ac:dyDescent="0.25"/>
  <cols>
    <col min="2" max="2" width="31.5546875" style="116" bestFit="1" customWidth="1"/>
    <col min="3" max="3" width="10.21875" style="116" bestFit="1" customWidth="1"/>
    <col min="4" max="4" width="11.88671875" style="116" bestFit="1" customWidth="1"/>
    <col min="5" max="5" width="4" style="116" customWidth="1"/>
    <col min="6" max="6" width="31.5546875" style="116" bestFit="1" customWidth="1"/>
    <col min="7" max="7" width="10.21875" style="116" bestFit="1" customWidth="1"/>
    <col min="8" max="8" width="11.88671875" style="116" bestFit="1" customWidth="1"/>
    <col min="9" max="9" width="3.21875" style="116" customWidth="1"/>
    <col min="10" max="10" width="31.5546875" style="116" bestFit="1" customWidth="1"/>
    <col min="11" max="11" width="10.21875" style="116" bestFit="1" customWidth="1"/>
    <col min="12" max="12" width="11.88671875" style="116" bestFit="1" customWidth="1"/>
    <col min="13" max="13" width="2.21875" style="116" customWidth="1"/>
    <col min="14" max="14" width="31.5546875" style="116" bestFit="1" customWidth="1"/>
    <col min="15" max="15" width="10.21875" style="116" bestFit="1" customWidth="1"/>
    <col min="16" max="16" width="11.88671875" style="116" bestFit="1" customWidth="1"/>
    <col min="17" max="17" width="3.21875" style="116" customWidth="1"/>
    <col min="18" max="18" width="31.5546875" style="116" bestFit="1" customWidth="1"/>
    <col min="19" max="19" width="10.21875" style="116" bestFit="1" customWidth="1"/>
    <col min="20" max="20" width="11.88671875" style="116" bestFit="1" customWidth="1"/>
    <col min="21" max="21" width="3" style="116" customWidth="1"/>
    <col min="22" max="22" width="31.5546875" style="116" bestFit="1" customWidth="1"/>
    <col min="23" max="23" width="10.21875" style="116" bestFit="1" customWidth="1"/>
    <col min="24" max="24" width="11.88671875" style="116" bestFit="1" customWidth="1"/>
    <col min="25" max="25" width="3" style="117" customWidth="1"/>
    <col min="26" max="26" width="31.5546875" style="117" bestFit="1" customWidth="1"/>
    <col min="27" max="27" width="10.21875" style="117" bestFit="1" customWidth="1"/>
    <col min="28" max="28" width="8.6640625" style="117" bestFit="1" customWidth="1"/>
    <col min="29" max="29" width="2.5546875" style="117" customWidth="1"/>
    <col min="30" max="30" width="31.5546875" style="117" bestFit="1" customWidth="1"/>
    <col min="31" max="31" width="10.21875" style="117" bestFit="1" customWidth="1"/>
    <col min="32" max="32" width="8.6640625" style="117" bestFit="1" customWidth="1"/>
    <col min="33" max="33" width="3.5546875" style="117" customWidth="1"/>
    <col min="34" max="34" width="31.5546875" style="116" bestFit="1" customWidth="1"/>
    <col min="35" max="35" width="10.21875" style="116" bestFit="1" customWidth="1"/>
    <col min="36" max="36" width="8.6640625" style="116" bestFit="1" customWidth="1"/>
    <col min="37" max="37" width="2.44140625" style="116" customWidth="1"/>
    <col min="38" max="38" width="31.5546875" style="116" bestFit="1" customWidth="1"/>
    <col min="39" max="39" width="10.21875" style="116" bestFit="1" customWidth="1"/>
    <col min="40" max="40" width="8.6640625" style="116" bestFit="1" customWidth="1"/>
    <col min="41" max="41" width="2.21875" style="116" customWidth="1"/>
    <col min="42" max="42" width="31.5546875" style="116" bestFit="1" customWidth="1"/>
    <col min="43" max="43" width="10.21875" style="116" bestFit="1" customWidth="1"/>
    <col min="44" max="44" width="8.6640625" style="116" bestFit="1" customWidth="1"/>
    <col min="45" max="45" width="2.5546875" style="116" customWidth="1"/>
    <col min="46" max="46" width="31.5546875" style="116" bestFit="1" customWidth="1"/>
    <col min="47" max="47" width="10.21875" style="116" bestFit="1" customWidth="1"/>
    <col min="48" max="48" width="8.6640625" style="116" bestFit="1" customWidth="1"/>
  </cols>
  <sheetData>
    <row r="1" spans="1:48" x14ac:dyDescent="0.25">
      <c r="A1" s="207" t="s">
        <v>261</v>
      </c>
      <c r="B1" s="207"/>
      <c r="C1" s="207"/>
      <c r="D1" s="207"/>
      <c r="E1" s="207"/>
    </row>
    <row r="2" spans="1:48" x14ac:dyDescent="0.25">
      <c r="B2" s="236" t="s">
        <v>330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R2" s="236" t="s">
        <v>331</v>
      </c>
      <c r="S2" s="236"/>
      <c r="T2" s="236"/>
      <c r="U2" s="236"/>
      <c r="V2" s="236"/>
      <c r="W2" s="236"/>
      <c r="X2" s="236"/>
      <c r="Y2" s="118"/>
      <c r="Z2" s="237" t="s">
        <v>332</v>
      </c>
      <c r="AA2" s="238"/>
      <c r="AB2" s="238"/>
      <c r="AC2" s="118"/>
      <c r="AD2" s="237" t="s">
        <v>333</v>
      </c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</row>
    <row r="3" spans="1:48" ht="16.5" thickBot="1" x14ac:dyDescent="0.3"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R3" s="236"/>
      <c r="S3" s="236"/>
      <c r="T3" s="236"/>
      <c r="U3" s="236"/>
      <c r="V3" s="236"/>
      <c r="W3" s="236"/>
      <c r="X3" s="236"/>
      <c r="Y3" s="118"/>
      <c r="Z3" s="238"/>
      <c r="AA3" s="238"/>
      <c r="AB3" s="238"/>
      <c r="AC3" s="118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</row>
    <row r="4" spans="1:48" ht="16.5" thickBot="1" x14ac:dyDescent="0.3">
      <c r="B4" s="208" t="s">
        <v>493</v>
      </c>
      <c r="C4" s="209"/>
      <c r="D4" s="210"/>
      <c r="E4" s="119"/>
      <c r="F4" s="208" t="s">
        <v>494</v>
      </c>
      <c r="G4" s="209"/>
      <c r="H4" s="210"/>
      <c r="I4" s="120"/>
      <c r="J4" s="239" t="s">
        <v>1</v>
      </c>
      <c r="K4" s="240"/>
      <c r="L4" s="241"/>
      <c r="M4" s="119"/>
      <c r="N4" s="239" t="s">
        <v>2</v>
      </c>
      <c r="O4" s="240"/>
      <c r="P4" s="241"/>
      <c r="Q4" s="119"/>
      <c r="R4" s="239" t="s">
        <v>3</v>
      </c>
      <c r="S4" s="240"/>
      <c r="T4" s="241"/>
      <c r="U4" s="119"/>
      <c r="V4" s="239" t="s">
        <v>4</v>
      </c>
      <c r="W4" s="240"/>
      <c r="X4" s="241"/>
      <c r="Y4" s="121"/>
      <c r="Z4" s="239" t="s">
        <v>237</v>
      </c>
      <c r="AA4" s="240"/>
      <c r="AB4" s="241"/>
      <c r="AC4" s="119"/>
      <c r="AD4" s="266" t="s">
        <v>497</v>
      </c>
      <c r="AE4" s="267"/>
      <c r="AF4" s="268"/>
      <c r="AH4" s="266" t="s">
        <v>502</v>
      </c>
      <c r="AI4" s="267"/>
      <c r="AJ4" s="268"/>
      <c r="AK4" s="119"/>
      <c r="AL4" s="266" t="s">
        <v>499</v>
      </c>
      <c r="AM4" s="267"/>
      <c r="AN4" s="268"/>
      <c r="AO4" s="119"/>
      <c r="AP4" s="266" t="s">
        <v>503</v>
      </c>
      <c r="AQ4" s="267"/>
      <c r="AR4" s="268"/>
      <c r="AT4" s="266" t="s">
        <v>504</v>
      </c>
      <c r="AU4" s="267"/>
      <c r="AV4" s="268"/>
    </row>
    <row r="5" spans="1:48" x14ac:dyDescent="0.25">
      <c r="B5" s="108" t="s">
        <v>262</v>
      </c>
      <c r="C5" s="246" t="s">
        <v>6</v>
      </c>
      <c r="D5" s="247"/>
      <c r="E5" s="119"/>
      <c r="F5" s="108" t="s">
        <v>262</v>
      </c>
      <c r="G5" s="246" t="s">
        <v>7</v>
      </c>
      <c r="H5" s="247"/>
      <c r="I5" s="122"/>
      <c r="J5" s="108" t="s">
        <v>262</v>
      </c>
      <c r="K5" s="246" t="s">
        <v>8</v>
      </c>
      <c r="L5" s="247"/>
      <c r="M5" s="119"/>
      <c r="N5" s="108" t="s">
        <v>262</v>
      </c>
      <c r="O5" s="246" t="s">
        <v>6</v>
      </c>
      <c r="P5" s="247"/>
      <c r="Q5" s="119"/>
      <c r="R5" s="108" t="s">
        <v>262</v>
      </c>
      <c r="S5" s="248"/>
      <c r="T5" s="249"/>
      <c r="U5" s="119"/>
      <c r="V5" s="108" t="s">
        <v>262</v>
      </c>
      <c r="W5" s="248"/>
      <c r="X5" s="249"/>
      <c r="Y5" s="121"/>
      <c r="Z5" s="108" t="s">
        <v>262</v>
      </c>
      <c r="AA5" s="248" t="s">
        <v>334</v>
      </c>
      <c r="AB5" s="249"/>
      <c r="AC5" s="121"/>
      <c r="AD5" s="108" t="s">
        <v>262</v>
      </c>
      <c r="AE5" s="248" t="s">
        <v>335</v>
      </c>
      <c r="AF5" s="249"/>
      <c r="AH5" s="108" t="s">
        <v>262</v>
      </c>
      <c r="AI5" s="248" t="s">
        <v>169</v>
      </c>
      <c r="AJ5" s="249"/>
      <c r="AK5" s="121"/>
      <c r="AL5" s="108" t="s">
        <v>262</v>
      </c>
      <c r="AM5" s="248" t="s">
        <v>336</v>
      </c>
      <c r="AN5" s="249"/>
      <c r="AO5" s="121"/>
      <c r="AP5" s="108" t="s">
        <v>262</v>
      </c>
      <c r="AQ5" s="248" t="s">
        <v>337</v>
      </c>
      <c r="AR5" s="249"/>
      <c r="AT5" s="108" t="s">
        <v>262</v>
      </c>
      <c r="AU5" s="246" t="s">
        <v>338</v>
      </c>
      <c r="AV5" s="247"/>
    </row>
    <row r="6" spans="1:48" x14ac:dyDescent="0.25">
      <c r="B6" s="109" t="s">
        <v>263</v>
      </c>
      <c r="C6" s="242" t="s">
        <v>325</v>
      </c>
      <c r="D6" s="243"/>
      <c r="E6" s="119"/>
      <c r="F6" s="109" t="s">
        <v>263</v>
      </c>
      <c r="G6" s="242" t="s">
        <v>326</v>
      </c>
      <c r="H6" s="243"/>
      <c r="I6" s="122"/>
      <c r="J6" s="109" t="s">
        <v>263</v>
      </c>
      <c r="K6" s="242" t="s">
        <v>326</v>
      </c>
      <c r="L6" s="243"/>
      <c r="M6" s="119"/>
      <c r="N6" s="109" t="s">
        <v>263</v>
      </c>
      <c r="O6" s="244" t="s">
        <v>327</v>
      </c>
      <c r="P6" s="245"/>
      <c r="Q6" s="119"/>
      <c r="R6" s="109" t="s">
        <v>263</v>
      </c>
      <c r="S6" s="244" t="s">
        <v>327</v>
      </c>
      <c r="T6" s="245"/>
      <c r="U6" s="119"/>
      <c r="V6" s="109" t="s">
        <v>263</v>
      </c>
      <c r="W6" s="242" t="s">
        <v>325</v>
      </c>
      <c r="X6" s="243"/>
      <c r="Y6" s="121"/>
      <c r="Z6" s="109" t="s">
        <v>263</v>
      </c>
      <c r="AA6" s="242" t="s">
        <v>326</v>
      </c>
      <c r="AB6" s="243"/>
      <c r="AC6" s="121"/>
      <c r="AD6" s="109" t="s">
        <v>263</v>
      </c>
      <c r="AE6" s="242" t="s">
        <v>325</v>
      </c>
      <c r="AF6" s="243"/>
      <c r="AH6" s="109" t="s">
        <v>263</v>
      </c>
      <c r="AI6" s="242" t="s">
        <v>326</v>
      </c>
      <c r="AJ6" s="243"/>
      <c r="AK6" s="121"/>
      <c r="AL6" s="109" t="s">
        <v>263</v>
      </c>
      <c r="AM6" s="242" t="s">
        <v>325</v>
      </c>
      <c r="AN6" s="243"/>
      <c r="AO6" s="121"/>
      <c r="AP6" s="109" t="s">
        <v>263</v>
      </c>
      <c r="AQ6" s="242" t="s">
        <v>326</v>
      </c>
      <c r="AR6" s="243"/>
      <c r="AT6" s="109" t="s">
        <v>263</v>
      </c>
      <c r="AU6" s="244" t="s">
        <v>327</v>
      </c>
      <c r="AV6" s="245"/>
    </row>
    <row r="7" spans="1:48" x14ac:dyDescent="0.25">
      <c r="B7" s="110" t="s">
        <v>264</v>
      </c>
      <c r="C7" s="123" t="s">
        <v>15</v>
      </c>
      <c r="D7" s="124">
        <v>500</v>
      </c>
      <c r="E7" s="119"/>
      <c r="F7" s="110" t="s">
        <v>264</v>
      </c>
      <c r="G7" s="123" t="s">
        <v>15</v>
      </c>
      <c r="H7" s="124">
        <v>500</v>
      </c>
      <c r="I7" s="122"/>
      <c r="J7" s="110" t="s">
        <v>264</v>
      </c>
      <c r="K7" s="123" t="s">
        <v>16</v>
      </c>
      <c r="L7" s="124">
        <v>500</v>
      </c>
      <c r="M7" s="119"/>
      <c r="N7" s="110" t="s">
        <v>264</v>
      </c>
      <c r="O7" s="123" t="s">
        <v>15</v>
      </c>
      <c r="P7" s="124">
        <v>500</v>
      </c>
      <c r="Q7" s="119"/>
      <c r="R7" s="110" t="s">
        <v>264</v>
      </c>
      <c r="S7" s="125" t="s">
        <v>16</v>
      </c>
      <c r="T7" s="124">
        <v>500</v>
      </c>
      <c r="U7" s="119"/>
      <c r="V7" s="110" t="s">
        <v>264</v>
      </c>
      <c r="W7" s="125" t="s">
        <v>16</v>
      </c>
      <c r="X7" s="124">
        <v>500</v>
      </c>
      <c r="Y7" s="126"/>
      <c r="Z7" s="110" t="s">
        <v>264</v>
      </c>
      <c r="AA7" s="127" t="s">
        <v>15</v>
      </c>
      <c r="AB7" s="124">
        <v>500</v>
      </c>
      <c r="AC7" s="126"/>
      <c r="AD7" s="110" t="s">
        <v>264</v>
      </c>
      <c r="AE7" s="125" t="s">
        <v>15</v>
      </c>
      <c r="AF7" s="124">
        <v>500</v>
      </c>
      <c r="AH7" s="110" t="s">
        <v>264</v>
      </c>
      <c r="AI7" s="125" t="s">
        <v>172</v>
      </c>
      <c r="AJ7" s="124">
        <v>500</v>
      </c>
      <c r="AK7" s="126"/>
      <c r="AL7" s="110" t="s">
        <v>264</v>
      </c>
      <c r="AM7" s="125" t="s">
        <v>15</v>
      </c>
      <c r="AN7" s="124">
        <v>500</v>
      </c>
      <c r="AO7" s="126"/>
      <c r="AP7" s="110" t="s">
        <v>264</v>
      </c>
      <c r="AQ7" s="125" t="s">
        <v>172</v>
      </c>
      <c r="AR7" s="124">
        <v>500</v>
      </c>
      <c r="AT7" s="110" t="s">
        <v>264</v>
      </c>
      <c r="AU7" s="123" t="s">
        <v>172</v>
      </c>
      <c r="AV7" s="124">
        <v>500</v>
      </c>
    </row>
    <row r="8" spans="1:48" x14ac:dyDescent="0.25">
      <c r="B8" s="110" t="s">
        <v>265</v>
      </c>
      <c r="C8" s="123" t="s">
        <v>18</v>
      </c>
      <c r="D8" s="128">
        <v>6378.1419999999998</v>
      </c>
      <c r="E8" s="119"/>
      <c r="F8" s="110" t="s">
        <v>265</v>
      </c>
      <c r="G8" s="123" t="s">
        <v>18</v>
      </c>
      <c r="H8" s="128">
        <v>6378.1419999999998</v>
      </c>
      <c r="I8" s="122"/>
      <c r="J8" s="110" t="s">
        <v>265</v>
      </c>
      <c r="K8" s="123" t="s">
        <v>18</v>
      </c>
      <c r="L8" s="128">
        <v>6378.1419999999998</v>
      </c>
      <c r="M8" s="119"/>
      <c r="N8" s="110" t="s">
        <v>265</v>
      </c>
      <c r="O8" s="123" t="s">
        <v>18</v>
      </c>
      <c r="P8" s="128">
        <v>6378.1419999999998</v>
      </c>
      <c r="Q8" s="119"/>
      <c r="R8" s="110" t="s">
        <v>265</v>
      </c>
      <c r="S8" s="125" t="s">
        <v>18</v>
      </c>
      <c r="T8" s="129">
        <v>6378.1419999999998</v>
      </c>
      <c r="U8" s="119"/>
      <c r="V8" s="110" t="s">
        <v>265</v>
      </c>
      <c r="W8" s="125" t="s">
        <v>19</v>
      </c>
      <c r="X8" s="129">
        <v>6378.1419999999998</v>
      </c>
      <c r="Y8" s="126"/>
      <c r="Z8" s="110" t="s">
        <v>265</v>
      </c>
      <c r="AA8" s="127" t="s">
        <v>18</v>
      </c>
      <c r="AB8" s="130">
        <v>6378.1419999999998</v>
      </c>
      <c r="AC8" s="126"/>
      <c r="AD8" s="110" t="s">
        <v>265</v>
      </c>
      <c r="AE8" s="125" t="s">
        <v>18</v>
      </c>
      <c r="AF8" s="129">
        <v>6378.1419999999998</v>
      </c>
      <c r="AH8" s="110" t="s">
        <v>265</v>
      </c>
      <c r="AI8" s="125" t="s">
        <v>18</v>
      </c>
      <c r="AJ8" s="129">
        <v>6378.1419999999998</v>
      </c>
      <c r="AK8" s="126"/>
      <c r="AL8" s="110" t="s">
        <v>265</v>
      </c>
      <c r="AM8" s="125" t="s">
        <v>197</v>
      </c>
      <c r="AN8" s="129">
        <v>6378.1419999999998</v>
      </c>
      <c r="AO8" s="126"/>
      <c r="AP8" s="110" t="s">
        <v>265</v>
      </c>
      <c r="AQ8" s="125" t="s">
        <v>198</v>
      </c>
      <c r="AR8" s="129">
        <v>6378.1419999999998</v>
      </c>
      <c r="AT8" s="110" t="s">
        <v>265</v>
      </c>
      <c r="AU8" s="123" t="s">
        <v>18</v>
      </c>
      <c r="AV8" s="128">
        <v>6378.1419999999998</v>
      </c>
    </row>
    <row r="9" spans="1:48" ht="16.5" x14ac:dyDescent="0.25">
      <c r="B9" s="250" t="s">
        <v>266</v>
      </c>
      <c r="C9" s="123" t="s">
        <v>339</v>
      </c>
      <c r="D9" s="124">
        <v>5</v>
      </c>
      <c r="E9" s="119"/>
      <c r="F9" s="250" t="s">
        <v>266</v>
      </c>
      <c r="G9" s="123" t="s">
        <v>340</v>
      </c>
      <c r="H9" s="124">
        <v>5</v>
      </c>
      <c r="I9" s="122"/>
      <c r="J9" s="250" t="s">
        <v>266</v>
      </c>
      <c r="K9" s="123" t="s">
        <v>341</v>
      </c>
      <c r="L9" s="124">
        <v>5</v>
      </c>
      <c r="M9" s="119"/>
      <c r="N9" s="250" t="s">
        <v>266</v>
      </c>
      <c r="O9" s="123" t="s">
        <v>340</v>
      </c>
      <c r="P9" s="124">
        <v>5</v>
      </c>
      <c r="Q9" s="119"/>
      <c r="R9" s="250" t="s">
        <v>266</v>
      </c>
      <c r="S9" s="125" t="s">
        <v>342</v>
      </c>
      <c r="T9" s="265">
        <v>15</v>
      </c>
      <c r="U9" s="119"/>
      <c r="V9" s="250" t="s">
        <v>266</v>
      </c>
      <c r="W9" s="125" t="s">
        <v>343</v>
      </c>
      <c r="X9" s="124">
        <v>15</v>
      </c>
      <c r="Y9" s="126"/>
      <c r="Z9" s="250" t="s">
        <v>266</v>
      </c>
      <c r="AA9" s="127" t="s">
        <v>343</v>
      </c>
      <c r="AB9" s="124">
        <v>15</v>
      </c>
      <c r="AC9" s="126"/>
      <c r="AD9" s="250" t="s">
        <v>266</v>
      </c>
      <c r="AE9" s="125" t="s">
        <v>341</v>
      </c>
      <c r="AF9" s="124">
        <v>5</v>
      </c>
      <c r="AH9" s="250" t="s">
        <v>266</v>
      </c>
      <c r="AI9" s="125" t="s">
        <v>340</v>
      </c>
      <c r="AJ9" s="124">
        <v>5</v>
      </c>
      <c r="AK9" s="126"/>
      <c r="AL9" s="250" t="s">
        <v>266</v>
      </c>
      <c r="AM9" s="125" t="s">
        <v>340</v>
      </c>
      <c r="AN9" s="124">
        <v>15</v>
      </c>
      <c r="AO9" s="126"/>
      <c r="AP9" s="250" t="s">
        <v>266</v>
      </c>
      <c r="AQ9" s="125" t="s">
        <v>343</v>
      </c>
      <c r="AR9" s="124">
        <v>5</v>
      </c>
      <c r="AT9" s="250" t="s">
        <v>266</v>
      </c>
      <c r="AU9" s="123" t="s">
        <v>340</v>
      </c>
      <c r="AV9" s="124">
        <v>5</v>
      </c>
    </row>
    <row r="10" spans="1:48" ht="16.5" x14ac:dyDescent="0.25">
      <c r="B10" s="251"/>
      <c r="C10" s="123" t="s">
        <v>344</v>
      </c>
      <c r="D10" s="128">
        <f>D9*PI()/180</f>
        <v>8.7266462599716474E-2</v>
      </c>
      <c r="E10" s="119"/>
      <c r="F10" s="251"/>
      <c r="G10" s="123" t="s">
        <v>345</v>
      </c>
      <c r="H10" s="128">
        <f>H9*PI()/180</f>
        <v>8.7266462599716474E-2</v>
      </c>
      <c r="I10" s="122"/>
      <c r="J10" s="251"/>
      <c r="K10" s="123" t="s">
        <v>346</v>
      </c>
      <c r="L10" s="128">
        <f>L9*PI()/180</f>
        <v>8.7266462599716474E-2</v>
      </c>
      <c r="M10" s="119"/>
      <c r="N10" s="251"/>
      <c r="O10" s="123" t="s">
        <v>346</v>
      </c>
      <c r="P10" s="128">
        <f>P9*PI()/180</f>
        <v>8.7266462599716474E-2</v>
      </c>
      <c r="Q10" s="119"/>
      <c r="R10" s="251"/>
      <c r="S10" s="125" t="s">
        <v>347</v>
      </c>
      <c r="T10" s="129">
        <f>T9*PI()/180</f>
        <v>0.26179938779914941</v>
      </c>
      <c r="U10" s="119"/>
      <c r="V10" s="251"/>
      <c r="W10" s="125" t="s">
        <v>344</v>
      </c>
      <c r="X10" s="129">
        <f>X9*PI()/180</f>
        <v>0.26179938779914941</v>
      </c>
      <c r="Y10" s="126"/>
      <c r="Z10" s="251"/>
      <c r="AA10" s="127" t="s">
        <v>348</v>
      </c>
      <c r="AB10" s="131">
        <f>AB9*PI()/180</f>
        <v>0.26179938779914941</v>
      </c>
      <c r="AC10" s="132"/>
      <c r="AD10" s="251"/>
      <c r="AE10" s="133" t="s">
        <v>344</v>
      </c>
      <c r="AF10" s="134">
        <f>AF9*PI()/180</f>
        <v>8.7266462599716474E-2</v>
      </c>
      <c r="AH10" s="251"/>
      <c r="AI10" s="133" t="s">
        <v>344</v>
      </c>
      <c r="AJ10" s="134">
        <f>AJ9*PI()/180</f>
        <v>8.7266462599716474E-2</v>
      </c>
      <c r="AK10" s="132"/>
      <c r="AL10" s="251"/>
      <c r="AM10" s="133" t="s">
        <v>347</v>
      </c>
      <c r="AN10" s="134">
        <f>AN9*PI()/180</f>
        <v>0.26179938779914941</v>
      </c>
      <c r="AO10" s="132"/>
      <c r="AP10" s="251"/>
      <c r="AQ10" s="133" t="s">
        <v>347</v>
      </c>
      <c r="AR10" s="134">
        <f>AR9*PI()/180</f>
        <v>8.7266462599716474E-2</v>
      </c>
      <c r="AT10" s="251"/>
      <c r="AU10" s="123" t="s">
        <v>344</v>
      </c>
      <c r="AV10" s="135">
        <f>AV9*PI()/180</f>
        <v>8.7266462599716474E-2</v>
      </c>
    </row>
    <row r="11" spans="1:48" x14ac:dyDescent="0.25">
      <c r="B11" s="252" t="s">
        <v>267</v>
      </c>
      <c r="C11" s="123" t="s">
        <v>25</v>
      </c>
      <c r="D11" s="128">
        <f>ACOS(D8*COS(D10)/(D8+D7))-D10</f>
        <v>0.30569975601604205</v>
      </c>
      <c r="E11" s="119"/>
      <c r="F11" s="252" t="s">
        <v>267</v>
      </c>
      <c r="G11" s="123" t="s">
        <v>25</v>
      </c>
      <c r="H11" s="128">
        <f>ACOS(H8*COS(H10)/(H8+H7))-H10</f>
        <v>0.30569975601604205</v>
      </c>
      <c r="I11" s="122"/>
      <c r="J11" s="252" t="s">
        <v>267</v>
      </c>
      <c r="K11" s="123" t="s">
        <v>25</v>
      </c>
      <c r="L11" s="128">
        <f>ACOS(L8*COS(L10)/(L8+L7))-L10</f>
        <v>0.30569975601604205</v>
      </c>
      <c r="M11" s="119"/>
      <c r="N11" s="252" t="s">
        <v>267</v>
      </c>
      <c r="O11" s="123" t="s">
        <v>25</v>
      </c>
      <c r="P11" s="128">
        <f>ACOS(P8*COS(P10)/(P8+P7))-P10</f>
        <v>0.30569975601604205</v>
      </c>
      <c r="Q11" s="119"/>
      <c r="R11" s="252" t="s">
        <v>267</v>
      </c>
      <c r="S11" s="125" t="s">
        <v>25</v>
      </c>
      <c r="T11" s="129">
        <f>ACOS(T8*COS(T10)/(T8+T7))-T10</f>
        <v>0.19897426937111912</v>
      </c>
      <c r="U11" s="119"/>
      <c r="V11" s="252" t="s">
        <v>267</v>
      </c>
      <c r="W11" s="125" t="s">
        <v>25</v>
      </c>
      <c r="X11" s="129">
        <f>ACOS(X8*COS(X10)/(X8+X7))-X10</f>
        <v>0.19897426937111912</v>
      </c>
      <c r="Y11" s="126"/>
      <c r="Z11" s="252" t="s">
        <v>267</v>
      </c>
      <c r="AA11" s="127" t="s">
        <v>25</v>
      </c>
      <c r="AB11" s="131">
        <f>ACOS(AB8*COS(AB10)/(AB8+AB7))-AB10</f>
        <v>0.19897426937111912</v>
      </c>
      <c r="AC11" s="132"/>
      <c r="AD11" s="252" t="s">
        <v>267</v>
      </c>
      <c r="AE11" s="133" t="s">
        <v>25</v>
      </c>
      <c r="AF11" s="134">
        <f>ACOS(AF8*COS(AF10)/(AF8+AF7))-AF10</f>
        <v>0.30569975601604205</v>
      </c>
      <c r="AH11" s="252" t="s">
        <v>267</v>
      </c>
      <c r="AI11" s="133" t="s">
        <v>201</v>
      </c>
      <c r="AJ11" s="134">
        <f>ACOS(AJ8*COS(AJ10)/(AJ8+AJ7))-AJ10</f>
        <v>0.30569975601604205</v>
      </c>
      <c r="AK11" s="132"/>
      <c r="AL11" s="252" t="s">
        <v>267</v>
      </c>
      <c r="AM11" s="133" t="s">
        <v>201</v>
      </c>
      <c r="AN11" s="134">
        <f>ACOS(AN8*COS(AN10)/(AN8+AN7))-AN10</f>
        <v>0.19897426937111912</v>
      </c>
      <c r="AO11" s="132"/>
      <c r="AP11" s="252" t="s">
        <v>267</v>
      </c>
      <c r="AQ11" s="133" t="s">
        <v>201</v>
      </c>
      <c r="AR11" s="134">
        <f>ACOS(AR8*COS(AR10)/(AR8+AR7))-AR10</f>
        <v>0.30569975601604205</v>
      </c>
      <c r="AT11" s="252" t="s">
        <v>267</v>
      </c>
      <c r="AU11" s="123" t="s">
        <v>25</v>
      </c>
      <c r="AV11" s="135">
        <f>ACOS(AV8*COS(AV10)/(AV8+AV7))-AV10</f>
        <v>0.30569975601604205</v>
      </c>
    </row>
    <row r="12" spans="1:48" x14ac:dyDescent="0.25">
      <c r="B12" s="253"/>
      <c r="C12" s="123" t="s">
        <v>26</v>
      </c>
      <c r="D12" s="128">
        <f>D11*180/PI()</f>
        <v>17.515305817898206</v>
      </c>
      <c r="E12" s="119"/>
      <c r="F12" s="253"/>
      <c r="G12" s="123" t="s">
        <v>26</v>
      </c>
      <c r="H12" s="128">
        <f>H11*180/PI()</f>
        <v>17.515305817898206</v>
      </c>
      <c r="I12" s="122"/>
      <c r="J12" s="253"/>
      <c r="K12" s="123" t="s">
        <v>26</v>
      </c>
      <c r="L12" s="128">
        <f>L11*180/PI()</f>
        <v>17.515305817898206</v>
      </c>
      <c r="M12" s="119"/>
      <c r="N12" s="253"/>
      <c r="O12" s="123" t="s">
        <v>26</v>
      </c>
      <c r="P12" s="128">
        <f>P11*180/PI()</f>
        <v>17.515305817898206</v>
      </c>
      <c r="Q12" s="119"/>
      <c r="R12" s="253"/>
      <c r="S12" s="125" t="s">
        <v>26</v>
      </c>
      <c r="T12" s="129">
        <f>T11*180/PI()</f>
        <v>11.400385866664291</v>
      </c>
      <c r="U12" s="119"/>
      <c r="V12" s="253"/>
      <c r="W12" s="125" t="s">
        <v>26</v>
      </c>
      <c r="X12" s="129">
        <f>X11*180/PI()</f>
        <v>11.400385866664291</v>
      </c>
      <c r="Y12" s="126"/>
      <c r="Z12" s="253"/>
      <c r="AA12" s="127" t="s">
        <v>26</v>
      </c>
      <c r="AB12" s="131">
        <f>AB11*180/PI()</f>
        <v>11.400385866664291</v>
      </c>
      <c r="AC12" s="132"/>
      <c r="AD12" s="253"/>
      <c r="AE12" s="133" t="s">
        <v>26</v>
      </c>
      <c r="AF12" s="134">
        <f>AF11*180/PI()</f>
        <v>17.515305817898206</v>
      </c>
      <c r="AH12" s="253"/>
      <c r="AI12" s="133" t="s">
        <v>175</v>
      </c>
      <c r="AJ12" s="134">
        <f>AJ11*180/PI()</f>
        <v>17.515305817898206</v>
      </c>
      <c r="AK12" s="132"/>
      <c r="AL12" s="253"/>
      <c r="AM12" s="133" t="s">
        <v>26</v>
      </c>
      <c r="AN12" s="134">
        <f>AN11*180/PI()</f>
        <v>11.400385866664291</v>
      </c>
      <c r="AO12" s="132"/>
      <c r="AP12" s="253"/>
      <c r="AQ12" s="133" t="s">
        <v>26</v>
      </c>
      <c r="AR12" s="134">
        <f>AR11*180/PI()</f>
        <v>17.515305817898206</v>
      </c>
      <c r="AT12" s="253"/>
      <c r="AU12" s="123" t="s">
        <v>175</v>
      </c>
      <c r="AV12" s="135">
        <f>AV11*180/PI()</f>
        <v>17.515305817898206</v>
      </c>
    </row>
    <row r="13" spans="1:48" x14ac:dyDescent="0.25">
      <c r="B13" s="110" t="s">
        <v>268</v>
      </c>
      <c r="C13" s="123" t="s">
        <v>28</v>
      </c>
      <c r="D13" s="136">
        <f>(D8+D7)*SIN(D11)/COS(D10)</f>
        <v>2077.956733028157</v>
      </c>
      <c r="E13" s="119"/>
      <c r="F13" s="110" t="s">
        <v>268</v>
      </c>
      <c r="G13" s="123" t="s">
        <v>28</v>
      </c>
      <c r="H13" s="136">
        <f>(H8+H7)*SIN(H11)/COS(H10)</f>
        <v>2077.956733028157</v>
      </c>
      <c r="I13" s="137"/>
      <c r="J13" s="110" t="s">
        <v>268</v>
      </c>
      <c r="K13" s="123" t="s">
        <v>28</v>
      </c>
      <c r="L13" s="136">
        <f>(L8+L7)*SIN(L11)/COS(L10)</f>
        <v>2077.956733028157</v>
      </c>
      <c r="M13" s="119"/>
      <c r="N13" s="110" t="s">
        <v>268</v>
      </c>
      <c r="O13" s="123" t="s">
        <v>28</v>
      </c>
      <c r="P13" s="136">
        <f>(P8+P7)*SIN(P11)/COS(P10)</f>
        <v>2077.956733028157</v>
      </c>
      <c r="Q13" s="119"/>
      <c r="R13" s="110" t="s">
        <v>268</v>
      </c>
      <c r="S13" s="125" t="s">
        <v>28</v>
      </c>
      <c r="T13" s="138">
        <f>(T8+T7)*SIN(T11)/COS(T10)</f>
        <v>1407.5207696051241</v>
      </c>
      <c r="U13" s="119"/>
      <c r="V13" s="110" t="s">
        <v>268</v>
      </c>
      <c r="W13" s="125" t="s">
        <v>28</v>
      </c>
      <c r="X13" s="138">
        <f>(X8+X7)*SIN(X11)/COS(X10)</f>
        <v>1407.5207696051241</v>
      </c>
      <c r="Y13" s="139"/>
      <c r="Z13" s="110" t="s">
        <v>268</v>
      </c>
      <c r="AA13" s="127" t="s">
        <v>28</v>
      </c>
      <c r="AB13" s="140">
        <f>(AB8+AB7)*SIN(AB11)/COS(AB10)</f>
        <v>1407.5207696051241</v>
      </c>
      <c r="AC13" s="141"/>
      <c r="AD13" s="110" t="s">
        <v>268</v>
      </c>
      <c r="AE13" s="133" t="s">
        <v>28</v>
      </c>
      <c r="AF13" s="142">
        <f>(AF8+AF7)*SIN(AF11)/COS(AF10)</f>
        <v>2077.956733028157</v>
      </c>
      <c r="AH13" s="110" t="s">
        <v>268</v>
      </c>
      <c r="AI13" s="133" t="s">
        <v>202</v>
      </c>
      <c r="AJ13" s="142">
        <f>(AJ8+AJ7)*SIN(AJ11)/COS(AJ10)</f>
        <v>2077.956733028157</v>
      </c>
      <c r="AK13" s="141"/>
      <c r="AL13" s="110" t="s">
        <v>268</v>
      </c>
      <c r="AM13" s="133" t="s">
        <v>202</v>
      </c>
      <c r="AN13" s="142">
        <f>(AN8+AN7)*SIN(AN11)/COS(AN10)</f>
        <v>1407.5207696051241</v>
      </c>
      <c r="AO13" s="141"/>
      <c r="AP13" s="110" t="s">
        <v>268</v>
      </c>
      <c r="AQ13" s="133" t="s">
        <v>202</v>
      </c>
      <c r="AR13" s="142">
        <f>(AR8+AR7)*SIN(AR11)/COS(AR10)</f>
        <v>2077.956733028157</v>
      </c>
      <c r="AT13" s="110" t="s">
        <v>268</v>
      </c>
      <c r="AU13" s="123" t="s">
        <v>202</v>
      </c>
      <c r="AV13" s="143">
        <f>(AV8+AV7)*SIN(AV11)/COS(AV10)</f>
        <v>2077.956733028157</v>
      </c>
    </row>
    <row r="14" spans="1:48" x14ac:dyDescent="0.25">
      <c r="B14" s="110" t="s">
        <v>269</v>
      </c>
      <c r="C14" s="123" t="s">
        <v>30</v>
      </c>
      <c r="D14" s="144">
        <f>3*10^8</f>
        <v>300000000</v>
      </c>
      <c r="E14" s="119"/>
      <c r="F14" s="110" t="s">
        <v>269</v>
      </c>
      <c r="G14" s="123" t="s">
        <v>30</v>
      </c>
      <c r="H14" s="144">
        <f>3*10^8</f>
        <v>300000000</v>
      </c>
      <c r="I14" s="145"/>
      <c r="J14" s="110" t="s">
        <v>269</v>
      </c>
      <c r="K14" s="123" t="s">
        <v>30</v>
      </c>
      <c r="L14" s="144">
        <f>3*10^8</f>
        <v>300000000</v>
      </c>
      <c r="M14" s="119"/>
      <c r="N14" s="110" t="s">
        <v>269</v>
      </c>
      <c r="O14" s="123" t="s">
        <v>30</v>
      </c>
      <c r="P14" s="144">
        <f>3*10^8</f>
        <v>300000000</v>
      </c>
      <c r="Q14" s="119"/>
      <c r="R14" s="110" t="s">
        <v>269</v>
      </c>
      <c r="S14" s="125" t="s">
        <v>30</v>
      </c>
      <c r="T14" s="146">
        <f>3*10^8</f>
        <v>300000000</v>
      </c>
      <c r="U14" s="119"/>
      <c r="V14" s="110" t="s">
        <v>269</v>
      </c>
      <c r="W14" s="125" t="s">
        <v>31</v>
      </c>
      <c r="X14" s="146">
        <f>3*10^8</f>
        <v>300000000</v>
      </c>
      <c r="Y14" s="147"/>
      <c r="Z14" s="110" t="s">
        <v>269</v>
      </c>
      <c r="AA14" s="127" t="s">
        <v>30</v>
      </c>
      <c r="AB14" s="148">
        <f>3*10^8</f>
        <v>300000000</v>
      </c>
      <c r="AC14" s="147"/>
      <c r="AD14" s="110" t="s">
        <v>269</v>
      </c>
      <c r="AE14" s="125" t="s">
        <v>30</v>
      </c>
      <c r="AF14" s="146">
        <f>3*10^8</f>
        <v>300000000</v>
      </c>
      <c r="AH14" s="110" t="s">
        <v>269</v>
      </c>
      <c r="AI14" s="125" t="s">
        <v>203</v>
      </c>
      <c r="AJ14" s="146">
        <f>3*10^8</f>
        <v>300000000</v>
      </c>
      <c r="AK14" s="147"/>
      <c r="AL14" s="110" t="s">
        <v>269</v>
      </c>
      <c r="AM14" s="125" t="s">
        <v>204</v>
      </c>
      <c r="AN14" s="146">
        <f>3*10^8</f>
        <v>300000000</v>
      </c>
      <c r="AO14" s="147"/>
      <c r="AP14" s="110" t="s">
        <v>269</v>
      </c>
      <c r="AQ14" s="125" t="s">
        <v>203</v>
      </c>
      <c r="AR14" s="146">
        <f>3*10^8</f>
        <v>300000000</v>
      </c>
      <c r="AT14" s="110" t="s">
        <v>269</v>
      </c>
      <c r="AU14" s="123" t="s">
        <v>253</v>
      </c>
      <c r="AV14" s="144">
        <f>3*10^8</f>
        <v>300000000</v>
      </c>
    </row>
    <row r="15" spans="1:48" ht="16.5" thickBot="1" x14ac:dyDescent="0.3">
      <c r="B15" s="111" t="s">
        <v>270</v>
      </c>
      <c r="C15" s="149" t="s">
        <v>349</v>
      </c>
      <c r="D15" s="150">
        <f>1.38*10^-23</f>
        <v>1.3800000000000001E-23</v>
      </c>
      <c r="E15" s="119"/>
      <c r="F15" s="111" t="s">
        <v>270</v>
      </c>
      <c r="G15" s="149" t="s">
        <v>350</v>
      </c>
      <c r="H15" s="150">
        <f>1.38*10^-23</f>
        <v>1.3800000000000001E-23</v>
      </c>
      <c r="I15" s="151"/>
      <c r="J15" s="111" t="s">
        <v>270</v>
      </c>
      <c r="K15" s="149" t="s">
        <v>349</v>
      </c>
      <c r="L15" s="150">
        <f>1.38*10^-23</f>
        <v>1.3800000000000001E-23</v>
      </c>
      <c r="M15" s="119"/>
      <c r="N15" s="111" t="s">
        <v>270</v>
      </c>
      <c r="O15" s="149" t="s">
        <v>351</v>
      </c>
      <c r="P15" s="150">
        <f>1.38*10^-23</f>
        <v>1.3800000000000001E-23</v>
      </c>
      <c r="Q15" s="119"/>
      <c r="R15" s="111" t="s">
        <v>270</v>
      </c>
      <c r="S15" s="152" t="s">
        <v>351</v>
      </c>
      <c r="T15" s="153">
        <f>1.38*10^-23</f>
        <v>1.3800000000000001E-23</v>
      </c>
      <c r="U15" s="119"/>
      <c r="V15" s="111" t="s">
        <v>270</v>
      </c>
      <c r="W15" s="152" t="s">
        <v>352</v>
      </c>
      <c r="X15" s="153">
        <f>1.38*10^-23</f>
        <v>1.3800000000000001E-23</v>
      </c>
      <c r="Y15" s="154"/>
      <c r="Z15" s="111" t="s">
        <v>270</v>
      </c>
      <c r="AA15" s="155" t="s">
        <v>350</v>
      </c>
      <c r="AB15" s="156">
        <f>1.38*10^-23</f>
        <v>1.3800000000000001E-23</v>
      </c>
      <c r="AC15" s="154"/>
      <c r="AD15" s="111" t="s">
        <v>270</v>
      </c>
      <c r="AE15" s="152" t="s">
        <v>349</v>
      </c>
      <c r="AF15" s="153">
        <f>1.38*10^-23</f>
        <v>1.3800000000000001E-23</v>
      </c>
      <c r="AH15" s="111" t="s">
        <v>270</v>
      </c>
      <c r="AI15" s="152" t="s">
        <v>350</v>
      </c>
      <c r="AJ15" s="153">
        <f>1.38*10^-23</f>
        <v>1.3800000000000001E-23</v>
      </c>
      <c r="AK15" s="154"/>
      <c r="AL15" s="111" t="s">
        <v>270</v>
      </c>
      <c r="AM15" s="152" t="s">
        <v>349</v>
      </c>
      <c r="AN15" s="153">
        <f>1.38*10^-23</f>
        <v>1.3800000000000001E-23</v>
      </c>
      <c r="AO15" s="154"/>
      <c r="AP15" s="111" t="s">
        <v>270</v>
      </c>
      <c r="AQ15" s="152" t="s">
        <v>353</v>
      </c>
      <c r="AR15" s="153">
        <f>1.38*10^-23</f>
        <v>1.3800000000000001E-23</v>
      </c>
      <c r="AT15" s="111" t="s">
        <v>270</v>
      </c>
      <c r="AU15" s="149" t="s">
        <v>349</v>
      </c>
      <c r="AV15" s="150">
        <f>1.38*10^-23</f>
        <v>1.3800000000000001E-23</v>
      </c>
    </row>
    <row r="16" spans="1:48" ht="16.5" thickBot="1" x14ac:dyDescent="0.3">
      <c r="B16" s="157"/>
      <c r="C16" s="157"/>
      <c r="D16" s="157"/>
      <c r="E16" s="119"/>
      <c r="F16" s="157"/>
      <c r="G16" s="157"/>
      <c r="H16" s="157"/>
      <c r="I16" s="119"/>
      <c r="J16" s="157"/>
      <c r="K16" s="157"/>
      <c r="L16" s="157"/>
      <c r="M16" s="119"/>
      <c r="N16" s="157"/>
      <c r="O16" s="157"/>
      <c r="P16" s="157"/>
      <c r="Q16" s="119"/>
      <c r="R16" s="158"/>
      <c r="S16" s="158"/>
      <c r="T16" s="158"/>
      <c r="U16" s="119"/>
      <c r="V16" s="158"/>
      <c r="W16" s="158"/>
      <c r="X16" s="158"/>
      <c r="Y16" s="157"/>
      <c r="Z16" s="119"/>
      <c r="AA16" s="119"/>
      <c r="AB16" s="119"/>
      <c r="AC16" s="157"/>
      <c r="AD16" s="158"/>
      <c r="AE16" s="158"/>
      <c r="AF16" s="158"/>
      <c r="AH16" s="158"/>
      <c r="AI16" s="158"/>
      <c r="AJ16" s="158"/>
      <c r="AK16" s="157"/>
      <c r="AL16" s="158"/>
      <c r="AM16" s="158"/>
      <c r="AN16" s="158"/>
      <c r="AO16" s="157"/>
      <c r="AP16" s="158"/>
      <c r="AQ16" s="158"/>
      <c r="AR16" s="158"/>
      <c r="AT16" s="157"/>
      <c r="AU16" s="157"/>
      <c r="AV16" s="157"/>
    </row>
    <row r="17" spans="2:48" ht="16.5" thickBot="1" x14ac:dyDescent="0.3">
      <c r="B17" s="259" t="s">
        <v>320</v>
      </c>
      <c r="C17" s="260"/>
      <c r="D17" s="261"/>
      <c r="E17" s="119"/>
      <c r="F17" s="259" t="s">
        <v>320</v>
      </c>
      <c r="G17" s="260"/>
      <c r="H17" s="261"/>
      <c r="I17" s="159"/>
      <c r="J17" s="259" t="s">
        <v>320</v>
      </c>
      <c r="K17" s="260"/>
      <c r="L17" s="261"/>
      <c r="M17" s="119"/>
      <c r="N17" s="254" t="s">
        <v>321</v>
      </c>
      <c r="O17" s="255"/>
      <c r="P17" s="256"/>
      <c r="Q17" s="119"/>
      <c r="R17" s="262" t="s">
        <v>322</v>
      </c>
      <c r="S17" s="263"/>
      <c r="T17" s="264"/>
      <c r="U17" s="119"/>
      <c r="V17" s="259" t="s">
        <v>320</v>
      </c>
      <c r="W17" s="260"/>
      <c r="X17" s="261"/>
      <c r="Y17" s="121"/>
      <c r="Z17" s="259" t="s">
        <v>320</v>
      </c>
      <c r="AA17" s="260"/>
      <c r="AB17" s="261"/>
      <c r="AC17" s="121"/>
      <c r="AD17" s="259" t="s">
        <v>320</v>
      </c>
      <c r="AE17" s="260"/>
      <c r="AF17" s="261"/>
      <c r="AH17" s="259" t="s">
        <v>320</v>
      </c>
      <c r="AI17" s="260"/>
      <c r="AJ17" s="261"/>
      <c r="AK17" s="121"/>
      <c r="AL17" s="259" t="s">
        <v>320</v>
      </c>
      <c r="AM17" s="260"/>
      <c r="AN17" s="261"/>
      <c r="AO17" s="121"/>
      <c r="AP17" s="259" t="s">
        <v>320</v>
      </c>
      <c r="AQ17" s="260"/>
      <c r="AR17" s="261"/>
      <c r="AT17" s="254" t="s">
        <v>321</v>
      </c>
      <c r="AU17" s="255"/>
      <c r="AV17" s="256"/>
    </row>
    <row r="18" spans="2:48" x14ac:dyDescent="0.25">
      <c r="B18" s="109" t="s">
        <v>271</v>
      </c>
      <c r="C18" s="123" t="s">
        <v>38</v>
      </c>
      <c r="D18" s="265">
        <v>435</v>
      </c>
      <c r="E18" s="119"/>
      <c r="F18" s="109" t="s">
        <v>271</v>
      </c>
      <c r="G18" s="123" t="s">
        <v>38</v>
      </c>
      <c r="H18" s="265">
        <v>435</v>
      </c>
      <c r="I18" s="122"/>
      <c r="J18" s="109" t="s">
        <v>271</v>
      </c>
      <c r="K18" s="123" t="s">
        <v>38</v>
      </c>
      <c r="L18" s="265">
        <v>435</v>
      </c>
      <c r="M18" s="119"/>
      <c r="N18" s="109" t="s">
        <v>271</v>
      </c>
      <c r="O18" s="123" t="s">
        <v>38</v>
      </c>
      <c r="P18" s="265">
        <v>145</v>
      </c>
      <c r="Q18" s="119"/>
      <c r="R18" s="109" t="s">
        <v>271</v>
      </c>
      <c r="S18" s="125" t="s">
        <v>38</v>
      </c>
      <c r="T18" s="265">
        <v>145</v>
      </c>
      <c r="U18" s="119"/>
      <c r="V18" s="109" t="s">
        <v>271</v>
      </c>
      <c r="W18" s="125" t="s">
        <v>39</v>
      </c>
      <c r="X18" s="265">
        <v>435</v>
      </c>
      <c r="Y18" s="126"/>
      <c r="Z18" s="109" t="s">
        <v>271</v>
      </c>
      <c r="AA18" s="127" t="s">
        <v>38</v>
      </c>
      <c r="AB18" s="265">
        <v>435</v>
      </c>
      <c r="AC18" s="126"/>
      <c r="AD18" s="109" t="s">
        <v>271</v>
      </c>
      <c r="AE18" s="125" t="s">
        <v>38</v>
      </c>
      <c r="AF18" s="265">
        <v>435</v>
      </c>
      <c r="AH18" s="109" t="s">
        <v>271</v>
      </c>
      <c r="AI18" s="125" t="s">
        <v>177</v>
      </c>
      <c r="AJ18" s="265">
        <v>435</v>
      </c>
      <c r="AK18" s="126"/>
      <c r="AL18" s="109" t="s">
        <v>271</v>
      </c>
      <c r="AM18" s="125" t="s">
        <v>38</v>
      </c>
      <c r="AN18" s="265">
        <v>435</v>
      </c>
      <c r="AO18" s="126"/>
      <c r="AP18" s="109" t="s">
        <v>271</v>
      </c>
      <c r="AQ18" s="125" t="s">
        <v>177</v>
      </c>
      <c r="AR18" s="265">
        <v>435</v>
      </c>
      <c r="AT18" s="109" t="s">
        <v>271</v>
      </c>
      <c r="AU18" s="123" t="s">
        <v>177</v>
      </c>
      <c r="AV18" s="265">
        <v>145</v>
      </c>
    </row>
    <row r="19" spans="2:48" ht="16.5" x14ac:dyDescent="0.25">
      <c r="B19" s="257" t="s">
        <v>272</v>
      </c>
      <c r="C19" s="123" t="s">
        <v>354</v>
      </c>
      <c r="D19" s="128">
        <v>0.8</v>
      </c>
      <c r="E19" s="119"/>
      <c r="F19" s="257" t="s">
        <v>272</v>
      </c>
      <c r="G19" s="123" t="s">
        <v>354</v>
      </c>
      <c r="H19" s="128">
        <v>0.8</v>
      </c>
      <c r="I19" s="122"/>
      <c r="J19" s="257" t="s">
        <v>272</v>
      </c>
      <c r="K19" s="123" t="s">
        <v>355</v>
      </c>
      <c r="L19" s="128">
        <v>0.1</v>
      </c>
      <c r="M19" s="119"/>
      <c r="N19" s="257" t="s">
        <v>272</v>
      </c>
      <c r="O19" s="123" t="s">
        <v>354</v>
      </c>
      <c r="P19" s="128">
        <v>50</v>
      </c>
      <c r="Q19" s="119"/>
      <c r="R19" s="257" t="s">
        <v>272</v>
      </c>
      <c r="S19" s="127" t="s">
        <v>355</v>
      </c>
      <c r="T19" s="130">
        <v>10</v>
      </c>
      <c r="U19" s="119"/>
      <c r="V19" s="257" t="s">
        <v>272</v>
      </c>
      <c r="W19" s="127" t="s">
        <v>356</v>
      </c>
      <c r="X19" s="265">
        <v>12</v>
      </c>
      <c r="Y19" s="126"/>
      <c r="Z19" s="257" t="s">
        <v>272</v>
      </c>
      <c r="AA19" s="127" t="s">
        <v>354</v>
      </c>
      <c r="AB19" s="130">
        <v>0.4</v>
      </c>
      <c r="AC19" s="126"/>
      <c r="AD19" s="257" t="s">
        <v>272</v>
      </c>
      <c r="AE19" s="123" t="s">
        <v>355</v>
      </c>
      <c r="AF19" s="128">
        <v>0.4</v>
      </c>
      <c r="AH19" s="257" t="s">
        <v>272</v>
      </c>
      <c r="AI19" s="123" t="s">
        <v>357</v>
      </c>
      <c r="AJ19" s="128">
        <v>0.4</v>
      </c>
      <c r="AK19" s="126"/>
      <c r="AL19" s="257" t="s">
        <v>272</v>
      </c>
      <c r="AM19" s="123" t="s">
        <v>358</v>
      </c>
      <c r="AN19" s="128">
        <v>0.4</v>
      </c>
      <c r="AO19" s="126"/>
      <c r="AP19" s="257" t="s">
        <v>272</v>
      </c>
      <c r="AQ19" s="123" t="s">
        <v>355</v>
      </c>
      <c r="AR19" s="128">
        <v>0.4</v>
      </c>
      <c r="AT19" s="257" t="s">
        <v>272</v>
      </c>
      <c r="AU19" s="123" t="s">
        <v>354</v>
      </c>
      <c r="AV19" s="128">
        <v>50</v>
      </c>
    </row>
    <row r="20" spans="2:48" ht="16.5" x14ac:dyDescent="0.25">
      <c r="B20" s="258"/>
      <c r="C20" s="123" t="s">
        <v>359</v>
      </c>
      <c r="D20" s="128">
        <f>10*LOG(D19)</f>
        <v>-0.96910013008056395</v>
      </c>
      <c r="E20" s="119"/>
      <c r="F20" s="258"/>
      <c r="G20" s="123" t="s">
        <v>360</v>
      </c>
      <c r="H20" s="128">
        <f>10*LOG(H19)</f>
        <v>-0.96910013008056395</v>
      </c>
      <c r="I20" s="122"/>
      <c r="J20" s="258"/>
      <c r="K20" s="123" t="s">
        <v>359</v>
      </c>
      <c r="L20" s="128">
        <f>10*LOG(L19)</f>
        <v>-10</v>
      </c>
      <c r="M20" s="119"/>
      <c r="N20" s="258"/>
      <c r="O20" s="123" t="s">
        <v>359</v>
      </c>
      <c r="P20" s="128">
        <f>10*LOG(P19)</f>
        <v>16.989700043360187</v>
      </c>
      <c r="Q20" s="119"/>
      <c r="R20" s="258"/>
      <c r="S20" s="127" t="s">
        <v>360</v>
      </c>
      <c r="T20" s="130">
        <f>10*LOG(T19)</f>
        <v>10</v>
      </c>
      <c r="U20" s="119"/>
      <c r="V20" s="258"/>
      <c r="W20" s="127" t="s">
        <v>360</v>
      </c>
      <c r="X20" s="130">
        <f>10*LOG(X19)</f>
        <v>10.791812460476249</v>
      </c>
      <c r="Y20" s="126"/>
      <c r="Z20" s="258"/>
      <c r="AA20" s="127" t="s">
        <v>359</v>
      </c>
      <c r="AB20" s="160">
        <f>10*LOG(AB19)</f>
        <v>-3.9794000867203758</v>
      </c>
      <c r="AC20" s="126"/>
      <c r="AD20" s="258"/>
      <c r="AE20" s="123" t="s">
        <v>360</v>
      </c>
      <c r="AF20" s="135">
        <f>10*LOG(AF19)</f>
        <v>-3.9794000867203758</v>
      </c>
      <c r="AH20" s="258"/>
      <c r="AI20" s="123" t="s">
        <v>360</v>
      </c>
      <c r="AJ20" s="161">
        <f>10*LOG(AJ19)</f>
        <v>-3.9794000867203758</v>
      </c>
      <c r="AK20" s="126"/>
      <c r="AL20" s="258"/>
      <c r="AM20" s="123" t="s">
        <v>360</v>
      </c>
      <c r="AN20" s="162">
        <f>10*LOG(AN19)</f>
        <v>-3.9794000867203758</v>
      </c>
      <c r="AO20" s="126"/>
      <c r="AP20" s="258"/>
      <c r="AQ20" s="123" t="s">
        <v>360</v>
      </c>
      <c r="AR20" s="161">
        <f>10*LOG(AR19)</f>
        <v>-3.9794000867203758</v>
      </c>
      <c r="AT20" s="258"/>
      <c r="AU20" s="123" t="s">
        <v>359</v>
      </c>
      <c r="AV20" s="161">
        <f>10*LOG(AV19)</f>
        <v>16.989700043360187</v>
      </c>
    </row>
    <row r="21" spans="2:48" ht="16.5" x14ac:dyDescent="0.25">
      <c r="B21" s="110" t="s">
        <v>273</v>
      </c>
      <c r="C21" s="123" t="s">
        <v>361</v>
      </c>
      <c r="D21" s="128">
        <v>-2</v>
      </c>
      <c r="E21" s="119"/>
      <c r="F21" s="110" t="s">
        <v>273</v>
      </c>
      <c r="G21" s="123" t="s">
        <v>362</v>
      </c>
      <c r="H21" s="128">
        <v>-2</v>
      </c>
      <c r="I21" s="122"/>
      <c r="J21" s="110" t="s">
        <v>273</v>
      </c>
      <c r="K21" s="123" t="s">
        <v>362</v>
      </c>
      <c r="L21" s="128">
        <v>-2</v>
      </c>
      <c r="M21" s="119"/>
      <c r="N21" s="110" t="s">
        <v>273</v>
      </c>
      <c r="O21" s="123" t="s">
        <v>362</v>
      </c>
      <c r="P21" s="128">
        <v>-2</v>
      </c>
      <c r="Q21" s="119"/>
      <c r="R21" s="110" t="s">
        <v>273</v>
      </c>
      <c r="S21" s="125" t="s">
        <v>362</v>
      </c>
      <c r="T21" s="129">
        <v>-2</v>
      </c>
      <c r="U21" s="119"/>
      <c r="V21" s="110" t="s">
        <v>273</v>
      </c>
      <c r="W21" s="125" t="s">
        <v>361</v>
      </c>
      <c r="X21" s="129">
        <v>-2</v>
      </c>
      <c r="Y21" s="126"/>
      <c r="Z21" s="110" t="s">
        <v>273</v>
      </c>
      <c r="AA21" s="127" t="s">
        <v>363</v>
      </c>
      <c r="AB21" s="130">
        <v>-2</v>
      </c>
      <c r="AC21" s="126"/>
      <c r="AD21" s="110" t="s">
        <v>273</v>
      </c>
      <c r="AE21" s="123" t="s">
        <v>363</v>
      </c>
      <c r="AF21" s="128">
        <v>-2</v>
      </c>
      <c r="AH21" s="110" t="s">
        <v>273</v>
      </c>
      <c r="AI21" s="123" t="s">
        <v>362</v>
      </c>
      <c r="AJ21" s="128">
        <v>-2</v>
      </c>
      <c r="AK21" s="126"/>
      <c r="AL21" s="110" t="s">
        <v>273</v>
      </c>
      <c r="AM21" s="123" t="s">
        <v>363</v>
      </c>
      <c r="AN21" s="128">
        <v>-2</v>
      </c>
      <c r="AO21" s="126"/>
      <c r="AP21" s="110" t="s">
        <v>273</v>
      </c>
      <c r="AQ21" s="123" t="s">
        <v>362</v>
      </c>
      <c r="AR21" s="128">
        <v>-2</v>
      </c>
      <c r="AT21" s="110" t="s">
        <v>273</v>
      </c>
      <c r="AU21" s="123" t="s">
        <v>364</v>
      </c>
      <c r="AV21" s="128">
        <v>-2</v>
      </c>
    </row>
    <row r="22" spans="2:48" ht="16.5" x14ac:dyDescent="0.25">
      <c r="B22" s="110" t="s">
        <v>274</v>
      </c>
      <c r="C22" s="123" t="s">
        <v>365</v>
      </c>
      <c r="D22" s="128">
        <v>-2</v>
      </c>
      <c r="E22" s="163"/>
      <c r="F22" s="110" t="s">
        <v>274</v>
      </c>
      <c r="G22" s="123" t="s">
        <v>366</v>
      </c>
      <c r="H22" s="128">
        <v>-2</v>
      </c>
      <c r="I22" s="122"/>
      <c r="J22" s="110" t="s">
        <v>274</v>
      </c>
      <c r="K22" s="123" t="s">
        <v>365</v>
      </c>
      <c r="L22" s="128">
        <v>-2</v>
      </c>
      <c r="M22" s="119"/>
      <c r="N22" s="110" t="s">
        <v>274</v>
      </c>
      <c r="O22" s="123" t="s">
        <v>365</v>
      </c>
      <c r="P22" s="128">
        <v>13</v>
      </c>
      <c r="Q22" s="119"/>
      <c r="R22" s="110" t="s">
        <v>274</v>
      </c>
      <c r="S22" s="125" t="s">
        <v>367</v>
      </c>
      <c r="T22" s="129">
        <v>13</v>
      </c>
      <c r="U22" s="119"/>
      <c r="V22" s="110" t="s">
        <v>274</v>
      </c>
      <c r="W22" s="125" t="s">
        <v>368</v>
      </c>
      <c r="X22" s="129">
        <v>-2</v>
      </c>
      <c r="Y22" s="126"/>
      <c r="Z22" s="110" t="s">
        <v>274</v>
      </c>
      <c r="AA22" s="127" t="s">
        <v>367</v>
      </c>
      <c r="AB22" s="130">
        <v>-2</v>
      </c>
      <c r="AC22" s="126"/>
      <c r="AD22" s="110" t="s">
        <v>274</v>
      </c>
      <c r="AE22" s="123" t="s">
        <v>368</v>
      </c>
      <c r="AF22" s="128">
        <v>-2</v>
      </c>
      <c r="AH22" s="110" t="s">
        <v>274</v>
      </c>
      <c r="AI22" s="125" t="s">
        <v>366</v>
      </c>
      <c r="AJ22" s="129">
        <v>-2</v>
      </c>
      <c r="AK22" s="126"/>
      <c r="AL22" s="110" t="s">
        <v>274</v>
      </c>
      <c r="AM22" s="123" t="s">
        <v>368</v>
      </c>
      <c r="AN22" s="128">
        <v>-2</v>
      </c>
      <c r="AO22" s="126"/>
      <c r="AP22" s="110" t="s">
        <v>274</v>
      </c>
      <c r="AQ22" s="123" t="s">
        <v>369</v>
      </c>
      <c r="AR22" s="128">
        <v>-2</v>
      </c>
      <c r="AT22" s="110" t="s">
        <v>274</v>
      </c>
      <c r="AU22" s="123" t="s">
        <v>368</v>
      </c>
      <c r="AV22" s="128">
        <v>13</v>
      </c>
    </row>
    <row r="23" spans="2:48" ht="16.5" x14ac:dyDescent="0.25">
      <c r="B23" s="110" t="s">
        <v>275</v>
      </c>
      <c r="C23" s="123" t="s">
        <v>370</v>
      </c>
      <c r="D23" s="128">
        <f>D20+D21+D22</f>
        <v>-4.9691001300805642</v>
      </c>
      <c r="E23" s="119"/>
      <c r="F23" s="110" t="s">
        <v>275</v>
      </c>
      <c r="G23" s="123" t="s">
        <v>371</v>
      </c>
      <c r="H23" s="128">
        <f>H20+H21+H22</f>
        <v>-4.9691001300805642</v>
      </c>
      <c r="I23" s="122"/>
      <c r="J23" s="110" t="s">
        <v>275</v>
      </c>
      <c r="K23" s="123" t="s">
        <v>372</v>
      </c>
      <c r="L23" s="128">
        <f>L20+L21+L22</f>
        <v>-14</v>
      </c>
      <c r="M23" s="119"/>
      <c r="N23" s="110" t="s">
        <v>275</v>
      </c>
      <c r="O23" s="123" t="s">
        <v>371</v>
      </c>
      <c r="P23" s="128">
        <f>P20+P21+P22</f>
        <v>27.989700043360187</v>
      </c>
      <c r="Q23" s="119"/>
      <c r="R23" s="110" t="s">
        <v>275</v>
      </c>
      <c r="S23" s="125" t="s">
        <v>370</v>
      </c>
      <c r="T23" s="129">
        <f>T20+T21+T22</f>
        <v>21</v>
      </c>
      <c r="U23" s="119"/>
      <c r="V23" s="110" t="s">
        <v>275</v>
      </c>
      <c r="W23" s="125" t="s">
        <v>370</v>
      </c>
      <c r="X23" s="129">
        <f>X20+X21+X22</f>
        <v>6.7918124604762493</v>
      </c>
      <c r="Y23" s="126"/>
      <c r="Z23" s="110" t="s">
        <v>275</v>
      </c>
      <c r="AA23" s="127" t="s">
        <v>373</v>
      </c>
      <c r="AB23" s="160">
        <f>AB20+AB21+AB22</f>
        <v>-7.9794000867203758</v>
      </c>
      <c r="AC23" s="126"/>
      <c r="AD23" s="110" t="s">
        <v>275</v>
      </c>
      <c r="AE23" s="123" t="s">
        <v>371</v>
      </c>
      <c r="AF23" s="161">
        <f>AF20+AF21+AF22</f>
        <v>-7.9794000867203758</v>
      </c>
      <c r="AH23" s="110" t="s">
        <v>275</v>
      </c>
      <c r="AI23" s="125" t="s">
        <v>370</v>
      </c>
      <c r="AJ23" s="164">
        <f>AJ20+AJ21+AJ22</f>
        <v>-7.9794000867203758</v>
      </c>
      <c r="AK23" s="126"/>
      <c r="AL23" s="110" t="s">
        <v>275</v>
      </c>
      <c r="AM23" s="123" t="s">
        <v>372</v>
      </c>
      <c r="AN23" s="162">
        <f>AN20+AN21+AN22</f>
        <v>-7.9794000867203758</v>
      </c>
      <c r="AO23" s="126"/>
      <c r="AP23" s="110" t="s">
        <v>275</v>
      </c>
      <c r="AQ23" s="123" t="s">
        <v>372</v>
      </c>
      <c r="AR23" s="161">
        <f>AR20+AR21+AR22</f>
        <v>-7.9794000867203758</v>
      </c>
      <c r="AT23" s="110" t="s">
        <v>275</v>
      </c>
      <c r="AU23" s="123" t="s">
        <v>373</v>
      </c>
      <c r="AV23" s="161">
        <f>AV20+AV21+AV22</f>
        <v>27.989700043360187</v>
      </c>
    </row>
    <row r="24" spans="2:48" ht="17.25" thickBot="1" x14ac:dyDescent="0.3">
      <c r="B24" s="111" t="s">
        <v>276</v>
      </c>
      <c r="C24" s="149" t="s">
        <v>374</v>
      </c>
      <c r="D24" s="165">
        <v>0</v>
      </c>
      <c r="E24" s="119"/>
      <c r="F24" s="111" t="s">
        <v>276</v>
      </c>
      <c r="G24" s="149" t="s">
        <v>375</v>
      </c>
      <c r="H24" s="165">
        <v>0</v>
      </c>
      <c r="I24" s="122"/>
      <c r="J24" s="111" t="s">
        <v>276</v>
      </c>
      <c r="K24" s="149" t="s">
        <v>374</v>
      </c>
      <c r="L24" s="165">
        <v>0</v>
      </c>
      <c r="M24" s="119"/>
      <c r="N24" s="111" t="s">
        <v>276</v>
      </c>
      <c r="O24" s="149" t="s">
        <v>376</v>
      </c>
      <c r="P24" s="165">
        <v>0</v>
      </c>
      <c r="Q24" s="119"/>
      <c r="R24" s="111" t="s">
        <v>276</v>
      </c>
      <c r="S24" s="152" t="s">
        <v>376</v>
      </c>
      <c r="T24" s="166">
        <v>0</v>
      </c>
      <c r="U24" s="119"/>
      <c r="V24" s="111" t="s">
        <v>276</v>
      </c>
      <c r="W24" s="152" t="s">
        <v>377</v>
      </c>
      <c r="X24" s="166">
        <v>0</v>
      </c>
      <c r="Y24" s="126"/>
      <c r="Z24" s="111" t="s">
        <v>276</v>
      </c>
      <c r="AA24" s="155" t="s">
        <v>376</v>
      </c>
      <c r="AB24" s="167">
        <v>0</v>
      </c>
      <c r="AC24" s="126"/>
      <c r="AD24" s="111" t="s">
        <v>276</v>
      </c>
      <c r="AE24" s="149" t="s">
        <v>376</v>
      </c>
      <c r="AF24" s="165">
        <v>0</v>
      </c>
      <c r="AH24" s="111" t="s">
        <v>276</v>
      </c>
      <c r="AI24" s="152" t="s">
        <v>376</v>
      </c>
      <c r="AJ24" s="166">
        <v>0</v>
      </c>
      <c r="AK24" s="126"/>
      <c r="AL24" s="111" t="s">
        <v>276</v>
      </c>
      <c r="AM24" s="149" t="s">
        <v>374</v>
      </c>
      <c r="AN24" s="165">
        <v>0</v>
      </c>
      <c r="AO24" s="126"/>
      <c r="AP24" s="111" t="s">
        <v>276</v>
      </c>
      <c r="AQ24" s="149" t="s">
        <v>376</v>
      </c>
      <c r="AR24" s="165">
        <v>0</v>
      </c>
      <c r="AT24" s="111" t="s">
        <v>276</v>
      </c>
      <c r="AU24" s="149" t="s">
        <v>375</v>
      </c>
      <c r="AV24" s="165">
        <v>0</v>
      </c>
    </row>
    <row r="25" spans="2:48" ht="16.5" thickBot="1" x14ac:dyDescent="0.3">
      <c r="B25" s="157"/>
      <c r="C25" s="157"/>
      <c r="D25" s="157"/>
      <c r="E25" s="119"/>
      <c r="F25" s="157"/>
      <c r="G25" s="157"/>
      <c r="H25" s="157"/>
      <c r="I25" s="119"/>
      <c r="J25" s="157"/>
      <c r="K25" s="157"/>
      <c r="L25" s="157"/>
      <c r="M25" s="119"/>
      <c r="N25" s="157"/>
      <c r="O25" s="157"/>
      <c r="P25" s="157"/>
      <c r="Q25" s="119"/>
      <c r="R25" s="158"/>
      <c r="S25" s="158"/>
      <c r="T25" s="158"/>
      <c r="U25" s="119"/>
      <c r="V25" s="158"/>
      <c r="W25" s="158"/>
      <c r="X25" s="158"/>
      <c r="Y25" s="157"/>
      <c r="Z25" s="119"/>
      <c r="AA25" s="119"/>
      <c r="AB25" s="119"/>
      <c r="AC25" s="157"/>
      <c r="AD25" s="157"/>
      <c r="AE25" s="157"/>
      <c r="AF25" s="157"/>
      <c r="AH25" s="158"/>
      <c r="AI25" s="158"/>
      <c r="AJ25" s="158"/>
      <c r="AK25" s="157"/>
      <c r="AL25" s="157"/>
      <c r="AM25" s="157"/>
      <c r="AN25" s="157"/>
      <c r="AO25" s="157"/>
      <c r="AP25" s="157"/>
      <c r="AQ25" s="157"/>
      <c r="AR25" s="157"/>
      <c r="AT25" s="157"/>
      <c r="AU25" s="157"/>
      <c r="AV25" s="157"/>
    </row>
    <row r="26" spans="2:48" ht="16.5" thickBot="1" x14ac:dyDescent="0.3">
      <c r="B26" s="259" t="s">
        <v>319</v>
      </c>
      <c r="C26" s="260"/>
      <c r="D26" s="261"/>
      <c r="E26" s="119"/>
      <c r="F26" s="259" t="s">
        <v>319</v>
      </c>
      <c r="G26" s="260"/>
      <c r="H26" s="261"/>
      <c r="I26" s="159"/>
      <c r="J26" s="259" t="s">
        <v>319</v>
      </c>
      <c r="K26" s="260"/>
      <c r="L26" s="261"/>
      <c r="M26" s="119"/>
      <c r="N26" s="259" t="s">
        <v>319</v>
      </c>
      <c r="O26" s="260"/>
      <c r="P26" s="261"/>
      <c r="Q26" s="119"/>
      <c r="R26" s="259" t="s">
        <v>319</v>
      </c>
      <c r="S26" s="260"/>
      <c r="T26" s="261"/>
      <c r="U26" s="119"/>
      <c r="V26" s="259" t="s">
        <v>319</v>
      </c>
      <c r="W26" s="260"/>
      <c r="X26" s="261"/>
      <c r="Y26" s="121"/>
      <c r="Z26" s="259" t="s">
        <v>319</v>
      </c>
      <c r="AA26" s="260"/>
      <c r="AB26" s="261"/>
      <c r="AC26" s="121"/>
      <c r="AD26" s="259" t="s">
        <v>319</v>
      </c>
      <c r="AE26" s="260"/>
      <c r="AF26" s="261"/>
      <c r="AH26" s="259" t="s">
        <v>319</v>
      </c>
      <c r="AI26" s="260"/>
      <c r="AJ26" s="261"/>
      <c r="AK26" s="121"/>
      <c r="AL26" s="259" t="s">
        <v>319</v>
      </c>
      <c r="AM26" s="260"/>
      <c r="AN26" s="261"/>
      <c r="AO26" s="121"/>
      <c r="AP26" s="259" t="s">
        <v>319</v>
      </c>
      <c r="AQ26" s="260"/>
      <c r="AR26" s="261"/>
      <c r="AT26" s="259" t="s">
        <v>319</v>
      </c>
      <c r="AU26" s="260"/>
      <c r="AV26" s="261"/>
    </row>
    <row r="27" spans="2:48" ht="16.5" x14ac:dyDescent="0.25">
      <c r="B27" s="109" t="s">
        <v>277</v>
      </c>
      <c r="C27" s="123" t="s">
        <v>378</v>
      </c>
      <c r="D27" s="168">
        <f>-(20*LOG(4*PI()*D18*10^6*D13/(D14*10^-3)))</f>
        <v>-151.56428733487022</v>
      </c>
      <c r="E27" s="119"/>
      <c r="F27" s="109" t="s">
        <v>277</v>
      </c>
      <c r="G27" s="123" t="s">
        <v>378</v>
      </c>
      <c r="H27" s="168">
        <f>-(20*LOG(4*PI()*H18*10^6*H13/(H14*10^-3)))</f>
        <v>-151.56428733487022</v>
      </c>
      <c r="I27" s="169"/>
      <c r="J27" s="109" t="s">
        <v>277</v>
      </c>
      <c r="K27" s="123" t="s">
        <v>379</v>
      </c>
      <c r="L27" s="168">
        <f>-(20*LOG(4*PI()*L18*10^6*L13/(L14*10^-3)))</f>
        <v>-151.56428733487022</v>
      </c>
      <c r="M27" s="119"/>
      <c r="N27" s="109" t="s">
        <v>277</v>
      </c>
      <c r="O27" s="123" t="s">
        <v>380</v>
      </c>
      <c r="P27" s="168">
        <f>-(20*LOG(4*PI()*P18*10^6*P13/(P14*10^-3)))</f>
        <v>-142.02186224047696</v>
      </c>
      <c r="Q27" s="119"/>
      <c r="R27" s="109" t="s">
        <v>277</v>
      </c>
      <c r="S27" s="125" t="s">
        <v>379</v>
      </c>
      <c r="T27" s="170">
        <f>-(20*LOG(4*PI()*T18*10^6*T13/(T14*10^-3)))</f>
        <v>-138.63822847256</v>
      </c>
      <c r="U27" s="119"/>
      <c r="V27" s="109" t="s">
        <v>277</v>
      </c>
      <c r="W27" s="123" t="s">
        <v>378</v>
      </c>
      <c r="X27" s="168">
        <f>-(20*LOG(4*PI()*X18*10^6*X13/(X14*10^-3)))</f>
        <v>-148.18065356695325</v>
      </c>
      <c r="Y27" s="171"/>
      <c r="Z27" s="109" t="s">
        <v>277</v>
      </c>
      <c r="AA27" s="127" t="s">
        <v>378</v>
      </c>
      <c r="AB27" s="160">
        <f>-(20*LOG(4*PI()*AB18*10^6*AB13/(AB14*10^-3)))</f>
        <v>-148.18065356695325</v>
      </c>
      <c r="AC27" s="171"/>
      <c r="AD27" s="109" t="s">
        <v>277</v>
      </c>
      <c r="AE27" s="123" t="s">
        <v>381</v>
      </c>
      <c r="AF27" s="161">
        <f>-(20*LOG(4*PI()*AF18*10^6*AF13/(AF14*10^-3)))</f>
        <v>-151.56428733487022</v>
      </c>
      <c r="AH27" s="109" t="s">
        <v>277</v>
      </c>
      <c r="AI27" s="123" t="s">
        <v>381</v>
      </c>
      <c r="AJ27" s="161">
        <f>-(20*LOG(4*PI()*AJ18*10^6*AJ13/(AJ14*10^-3)))</f>
        <v>-151.56428733487022</v>
      </c>
      <c r="AK27" s="171"/>
      <c r="AL27" s="109" t="s">
        <v>277</v>
      </c>
      <c r="AM27" s="123" t="s">
        <v>380</v>
      </c>
      <c r="AN27" s="161">
        <f>-(20*LOG(4*PI()*AN18*10^6*AN13/(AN14*10^-3)))</f>
        <v>-148.18065356695325</v>
      </c>
      <c r="AO27" s="171"/>
      <c r="AP27" s="109" t="s">
        <v>277</v>
      </c>
      <c r="AQ27" s="123" t="s">
        <v>379</v>
      </c>
      <c r="AR27" s="161">
        <f>-(20*LOG(4*PI()*AR18*10^6*AR13/(AR14*10^-3)))</f>
        <v>-151.56428733487022</v>
      </c>
      <c r="AT27" s="109" t="s">
        <v>277</v>
      </c>
      <c r="AU27" s="123" t="s">
        <v>378</v>
      </c>
      <c r="AV27" s="161">
        <f>-(20*LOG(4*PI()*AV18*10^6*AV13/(AV14*10^-3)))</f>
        <v>-142.02186224047696</v>
      </c>
    </row>
    <row r="28" spans="2:48" ht="16.5" x14ac:dyDescent="0.25">
      <c r="B28" s="110" t="s">
        <v>278</v>
      </c>
      <c r="C28" s="123" t="s">
        <v>382</v>
      </c>
      <c r="D28" s="128">
        <v>-3</v>
      </c>
      <c r="E28" s="119"/>
      <c r="F28" s="110" t="s">
        <v>278</v>
      </c>
      <c r="G28" s="123" t="s">
        <v>383</v>
      </c>
      <c r="H28" s="128">
        <v>-3</v>
      </c>
      <c r="I28" s="122"/>
      <c r="J28" s="110" t="s">
        <v>278</v>
      </c>
      <c r="K28" s="123" t="s">
        <v>383</v>
      </c>
      <c r="L28" s="128">
        <v>-3</v>
      </c>
      <c r="M28" s="119"/>
      <c r="N28" s="110" t="s">
        <v>278</v>
      </c>
      <c r="O28" s="123" t="s">
        <v>382</v>
      </c>
      <c r="P28" s="128">
        <v>-3</v>
      </c>
      <c r="Q28" s="119"/>
      <c r="R28" s="110" t="s">
        <v>278</v>
      </c>
      <c r="S28" s="125" t="s">
        <v>382</v>
      </c>
      <c r="T28" s="129">
        <v>-3</v>
      </c>
      <c r="U28" s="119"/>
      <c r="V28" s="110" t="s">
        <v>278</v>
      </c>
      <c r="W28" s="123" t="s">
        <v>382</v>
      </c>
      <c r="X28" s="128">
        <v>-3</v>
      </c>
      <c r="Y28" s="126"/>
      <c r="Z28" s="110" t="s">
        <v>278</v>
      </c>
      <c r="AA28" s="127" t="s">
        <v>383</v>
      </c>
      <c r="AB28" s="130">
        <v>-3</v>
      </c>
      <c r="AC28" s="126"/>
      <c r="AD28" s="110" t="s">
        <v>278</v>
      </c>
      <c r="AE28" s="123" t="s">
        <v>383</v>
      </c>
      <c r="AF28" s="128">
        <v>-3</v>
      </c>
      <c r="AH28" s="110" t="s">
        <v>278</v>
      </c>
      <c r="AI28" s="123" t="s">
        <v>383</v>
      </c>
      <c r="AJ28" s="128">
        <v>-3</v>
      </c>
      <c r="AK28" s="126"/>
      <c r="AL28" s="110" t="s">
        <v>278</v>
      </c>
      <c r="AM28" s="123" t="s">
        <v>382</v>
      </c>
      <c r="AN28" s="128">
        <v>-3</v>
      </c>
      <c r="AO28" s="126"/>
      <c r="AP28" s="110" t="s">
        <v>278</v>
      </c>
      <c r="AQ28" s="123" t="s">
        <v>382</v>
      </c>
      <c r="AR28" s="128">
        <v>-3</v>
      </c>
      <c r="AT28" s="110" t="s">
        <v>278</v>
      </c>
      <c r="AU28" s="123" t="s">
        <v>384</v>
      </c>
      <c r="AV28" s="128">
        <v>-3</v>
      </c>
    </row>
    <row r="29" spans="2:48" ht="16.5" x14ac:dyDescent="0.25">
      <c r="B29" s="110" t="s">
        <v>279</v>
      </c>
      <c r="C29" s="123" t="s">
        <v>385</v>
      </c>
      <c r="D29" s="128">
        <v>0</v>
      </c>
      <c r="E29" s="119"/>
      <c r="F29" s="110" t="s">
        <v>279</v>
      </c>
      <c r="G29" s="123" t="s">
        <v>386</v>
      </c>
      <c r="H29" s="128">
        <v>0</v>
      </c>
      <c r="I29" s="122"/>
      <c r="J29" s="110" t="s">
        <v>279</v>
      </c>
      <c r="K29" s="123" t="s">
        <v>385</v>
      </c>
      <c r="L29" s="128">
        <v>0</v>
      </c>
      <c r="M29" s="119"/>
      <c r="N29" s="110" t="s">
        <v>279</v>
      </c>
      <c r="O29" s="123" t="s">
        <v>386</v>
      </c>
      <c r="P29" s="128">
        <v>0</v>
      </c>
      <c r="Q29" s="119"/>
      <c r="R29" s="110" t="s">
        <v>279</v>
      </c>
      <c r="S29" s="125" t="s">
        <v>385</v>
      </c>
      <c r="T29" s="129">
        <v>0</v>
      </c>
      <c r="U29" s="119"/>
      <c r="V29" s="110" t="s">
        <v>279</v>
      </c>
      <c r="W29" s="123" t="s">
        <v>386</v>
      </c>
      <c r="X29" s="128">
        <v>0</v>
      </c>
      <c r="Y29" s="126"/>
      <c r="Z29" s="110" t="s">
        <v>279</v>
      </c>
      <c r="AA29" s="127" t="s">
        <v>387</v>
      </c>
      <c r="AB29" s="130">
        <v>0</v>
      </c>
      <c r="AC29" s="126"/>
      <c r="AD29" s="110" t="s">
        <v>279</v>
      </c>
      <c r="AE29" s="123" t="s">
        <v>387</v>
      </c>
      <c r="AF29" s="128">
        <v>0</v>
      </c>
      <c r="AH29" s="110" t="s">
        <v>279</v>
      </c>
      <c r="AI29" s="123" t="s">
        <v>388</v>
      </c>
      <c r="AJ29" s="128">
        <v>0</v>
      </c>
      <c r="AK29" s="126"/>
      <c r="AL29" s="110" t="s">
        <v>279</v>
      </c>
      <c r="AM29" s="123" t="s">
        <v>385</v>
      </c>
      <c r="AN29" s="128">
        <v>0</v>
      </c>
      <c r="AO29" s="126"/>
      <c r="AP29" s="110" t="s">
        <v>279</v>
      </c>
      <c r="AQ29" s="123" t="s">
        <v>386</v>
      </c>
      <c r="AR29" s="128">
        <v>0</v>
      </c>
      <c r="AT29" s="110" t="s">
        <v>279</v>
      </c>
      <c r="AU29" s="123" t="s">
        <v>385</v>
      </c>
      <c r="AV29" s="128">
        <v>0</v>
      </c>
    </row>
    <row r="30" spans="2:48" ht="16.5" x14ac:dyDescent="0.25">
      <c r="B30" s="110" t="s">
        <v>280</v>
      </c>
      <c r="C30" s="123" t="s">
        <v>389</v>
      </c>
      <c r="D30" s="128">
        <v>0</v>
      </c>
      <c r="E30" s="119"/>
      <c r="F30" s="110" t="s">
        <v>280</v>
      </c>
      <c r="G30" s="123" t="s">
        <v>390</v>
      </c>
      <c r="H30" s="128">
        <v>0</v>
      </c>
      <c r="I30" s="122"/>
      <c r="J30" s="110" t="s">
        <v>280</v>
      </c>
      <c r="K30" s="123" t="s">
        <v>390</v>
      </c>
      <c r="L30" s="128">
        <v>0</v>
      </c>
      <c r="M30" s="119"/>
      <c r="N30" s="110" t="s">
        <v>280</v>
      </c>
      <c r="O30" s="123" t="s">
        <v>390</v>
      </c>
      <c r="P30" s="128">
        <v>0</v>
      </c>
      <c r="Q30" s="119"/>
      <c r="R30" s="110" t="s">
        <v>280</v>
      </c>
      <c r="S30" s="125" t="s">
        <v>389</v>
      </c>
      <c r="T30" s="129">
        <v>0</v>
      </c>
      <c r="U30" s="119"/>
      <c r="V30" s="110" t="s">
        <v>280</v>
      </c>
      <c r="W30" s="123" t="s">
        <v>390</v>
      </c>
      <c r="X30" s="128">
        <v>0</v>
      </c>
      <c r="Y30" s="126"/>
      <c r="Z30" s="110" t="s">
        <v>280</v>
      </c>
      <c r="AA30" s="127" t="s">
        <v>389</v>
      </c>
      <c r="AB30" s="130">
        <v>0</v>
      </c>
      <c r="AC30" s="126"/>
      <c r="AD30" s="110" t="s">
        <v>280</v>
      </c>
      <c r="AE30" s="123" t="s">
        <v>391</v>
      </c>
      <c r="AF30" s="128">
        <v>0</v>
      </c>
      <c r="AH30" s="110" t="s">
        <v>280</v>
      </c>
      <c r="AI30" s="123" t="s">
        <v>390</v>
      </c>
      <c r="AJ30" s="128">
        <v>0</v>
      </c>
      <c r="AK30" s="126"/>
      <c r="AL30" s="110" t="s">
        <v>280</v>
      </c>
      <c r="AM30" s="123" t="s">
        <v>389</v>
      </c>
      <c r="AN30" s="128">
        <v>0</v>
      </c>
      <c r="AO30" s="126"/>
      <c r="AP30" s="110" t="s">
        <v>280</v>
      </c>
      <c r="AQ30" s="123" t="s">
        <v>392</v>
      </c>
      <c r="AR30" s="128">
        <v>0</v>
      </c>
      <c r="AT30" s="110" t="s">
        <v>280</v>
      </c>
      <c r="AU30" s="123" t="s">
        <v>393</v>
      </c>
      <c r="AV30" s="128">
        <v>0</v>
      </c>
    </row>
    <row r="31" spans="2:48" ht="16.5" x14ac:dyDescent="0.25">
      <c r="B31" s="110" t="s">
        <v>281</v>
      </c>
      <c r="C31" s="123" t="s">
        <v>394</v>
      </c>
      <c r="D31" s="128">
        <v>0</v>
      </c>
      <c r="E31" s="119"/>
      <c r="F31" s="110" t="s">
        <v>281</v>
      </c>
      <c r="G31" s="123" t="s">
        <v>395</v>
      </c>
      <c r="H31" s="128">
        <v>0</v>
      </c>
      <c r="I31" s="122"/>
      <c r="J31" s="110" t="s">
        <v>281</v>
      </c>
      <c r="K31" s="123" t="s">
        <v>395</v>
      </c>
      <c r="L31" s="128">
        <v>0</v>
      </c>
      <c r="M31" s="119"/>
      <c r="N31" s="110" t="s">
        <v>281</v>
      </c>
      <c r="O31" s="123" t="s">
        <v>396</v>
      </c>
      <c r="P31" s="128">
        <v>0</v>
      </c>
      <c r="Q31" s="119"/>
      <c r="R31" s="110" t="s">
        <v>281</v>
      </c>
      <c r="S31" s="125" t="s">
        <v>395</v>
      </c>
      <c r="T31" s="129">
        <v>0</v>
      </c>
      <c r="U31" s="119"/>
      <c r="V31" s="110" t="s">
        <v>281</v>
      </c>
      <c r="W31" s="123" t="s">
        <v>397</v>
      </c>
      <c r="X31" s="128">
        <v>0</v>
      </c>
      <c r="Y31" s="126"/>
      <c r="Z31" s="110" t="s">
        <v>281</v>
      </c>
      <c r="AA31" s="127" t="s">
        <v>396</v>
      </c>
      <c r="AB31" s="130">
        <v>0</v>
      </c>
      <c r="AC31" s="126"/>
      <c r="AD31" s="110" t="s">
        <v>281</v>
      </c>
      <c r="AE31" s="123" t="s">
        <v>397</v>
      </c>
      <c r="AF31" s="128">
        <v>0</v>
      </c>
      <c r="AH31" s="110" t="s">
        <v>281</v>
      </c>
      <c r="AI31" s="123" t="s">
        <v>396</v>
      </c>
      <c r="AJ31" s="128">
        <v>0</v>
      </c>
      <c r="AK31" s="126"/>
      <c r="AL31" s="110" t="s">
        <v>281</v>
      </c>
      <c r="AM31" s="123" t="s">
        <v>396</v>
      </c>
      <c r="AN31" s="128">
        <v>0</v>
      </c>
      <c r="AO31" s="126"/>
      <c r="AP31" s="110" t="s">
        <v>281</v>
      </c>
      <c r="AQ31" s="123" t="s">
        <v>395</v>
      </c>
      <c r="AR31" s="128">
        <v>0</v>
      </c>
      <c r="AT31" s="110" t="s">
        <v>281</v>
      </c>
      <c r="AU31" s="123" t="s">
        <v>395</v>
      </c>
      <c r="AV31" s="128">
        <v>0</v>
      </c>
    </row>
    <row r="32" spans="2:48" ht="17.25" thickBot="1" x14ac:dyDescent="0.3">
      <c r="B32" s="111" t="s">
        <v>282</v>
      </c>
      <c r="C32" s="149" t="s">
        <v>398</v>
      </c>
      <c r="D32" s="165">
        <f>D27+D28+D29+D30+D31</f>
        <v>-154.56428733487022</v>
      </c>
      <c r="E32" s="119"/>
      <c r="F32" s="111" t="s">
        <v>282</v>
      </c>
      <c r="G32" s="149" t="s">
        <v>399</v>
      </c>
      <c r="H32" s="165">
        <f>H27+H28+H29+H30+H31</f>
        <v>-154.56428733487022</v>
      </c>
      <c r="I32" s="122"/>
      <c r="J32" s="111" t="s">
        <v>282</v>
      </c>
      <c r="K32" s="149" t="s">
        <v>400</v>
      </c>
      <c r="L32" s="165">
        <f>L27+L28+L29+L30+L31</f>
        <v>-154.56428733487022</v>
      </c>
      <c r="M32" s="119"/>
      <c r="N32" s="111" t="s">
        <v>282</v>
      </c>
      <c r="O32" s="149" t="s">
        <v>400</v>
      </c>
      <c r="P32" s="165">
        <f>P27+P28+P29+P30+P31</f>
        <v>-145.02186224047696</v>
      </c>
      <c r="Q32" s="119"/>
      <c r="R32" s="111" t="s">
        <v>282</v>
      </c>
      <c r="S32" s="152" t="s">
        <v>400</v>
      </c>
      <c r="T32" s="166">
        <f>T27+T28+T29+T30+T31</f>
        <v>-141.63822847256</v>
      </c>
      <c r="U32" s="119"/>
      <c r="V32" s="111" t="s">
        <v>282</v>
      </c>
      <c r="W32" s="149" t="s">
        <v>400</v>
      </c>
      <c r="X32" s="165">
        <f>X27+X28+X29+X30+X31</f>
        <v>-151.18065356695325</v>
      </c>
      <c r="Y32" s="126"/>
      <c r="Z32" s="111" t="s">
        <v>282</v>
      </c>
      <c r="AA32" s="155" t="s">
        <v>400</v>
      </c>
      <c r="AB32" s="172">
        <f>AB27+AB28+AB29+AB30+AB31</f>
        <v>-151.18065356695325</v>
      </c>
      <c r="AC32" s="126"/>
      <c r="AD32" s="111" t="s">
        <v>282</v>
      </c>
      <c r="AE32" s="149" t="s">
        <v>399</v>
      </c>
      <c r="AF32" s="173">
        <f>AF27+AF28+AF29+AF30+AF31</f>
        <v>-154.56428733487022</v>
      </c>
      <c r="AH32" s="111" t="s">
        <v>282</v>
      </c>
      <c r="AI32" s="149" t="s">
        <v>398</v>
      </c>
      <c r="AJ32" s="173">
        <f>AJ27+AJ28+AJ29+AJ30+AJ31</f>
        <v>-154.56428733487022</v>
      </c>
      <c r="AK32" s="126"/>
      <c r="AL32" s="111" t="s">
        <v>282</v>
      </c>
      <c r="AM32" s="149" t="s">
        <v>398</v>
      </c>
      <c r="AN32" s="173">
        <f>AN27+AN28+AN29+AN30+AN31</f>
        <v>-151.18065356695325</v>
      </c>
      <c r="AO32" s="126"/>
      <c r="AP32" s="111" t="s">
        <v>282</v>
      </c>
      <c r="AQ32" s="149" t="s">
        <v>400</v>
      </c>
      <c r="AR32" s="173">
        <f>AR27+AR28+AR29+AR30+AR31</f>
        <v>-154.56428733487022</v>
      </c>
      <c r="AT32" s="111" t="s">
        <v>282</v>
      </c>
      <c r="AU32" s="149" t="s">
        <v>398</v>
      </c>
      <c r="AV32" s="173">
        <f>AV27+AV28+AV29+AV30+AV31</f>
        <v>-145.02186224047696</v>
      </c>
    </row>
    <row r="33" spans="2:48" ht="16.5" thickBot="1" x14ac:dyDescent="0.3">
      <c r="B33" s="157"/>
      <c r="C33" s="157"/>
      <c r="D33" s="157"/>
      <c r="E33" s="119"/>
      <c r="F33" s="157"/>
      <c r="G33" s="157"/>
      <c r="H33" s="157"/>
      <c r="I33" s="119"/>
      <c r="J33" s="157"/>
      <c r="K33" s="157"/>
      <c r="L33" s="157"/>
      <c r="M33" s="119"/>
      <c r="N33" s="157"/>
      <c r="O33" s="157"/>
      <c r="P33" s="157"/>
      <c r="Q33" s="119"/>
      <c r="R33" s="158"/>
      <c r="S33" s="158"/>
      <c r="T33" s="158"/>
      <c r="U33" s="119"/>
      <c r="V33" s="157"/>
      <c r="W33" s="157"/>
      <c r="X33" s="157"/>
      <c r="Y33" s="157"/>
      <c r="Z33" s="119"/>
      <c r="AA33" s="119"/>
      <c r="AB33" s="119"/>
      <c r="AC33" s="157"/>
      <c r="AD33" s="157"/>
      <c r="AE33" s="157"/>
      <c r="AF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T33" s="157"/>
      <c r="AU33" s="157"/>
      <c r="AV33" s="157"/>
    </row>
    <row r="34" spans="2:48" x14ac:dyDescent="0.25">
      <c r="B34" s="254" t="s">
        <v>318</v>
      </c>
      <c r="C34" s="255"/>
      <c r="D34" s="256"/>
      <c r="E34" s="119"/>
      <c r="F34" s="254" t="s">
        <v>318</v>
      </c>
      <c r="G34" s="255"/>
      <c r="H34" s="256"/>
      <c r="I34" s="159"/>
      <c r="J34" s="254" t="s">
        <v>318</v>
      </c>
      <c r="K34" s="255"/>
      <c r="L34" s="256"/>
      <c r="M34" s="119"/>
      <c r="N34" s="254" t="s">
        <v>323</v>
      </c>
      <c r="O34" s="255"/>
      <c r="P34" s="256"/>
      <c r="Q34" s="119"/>
      <c r="R34" s="254" t="s">
        <v>323</v>
      </c>
      <c r="S34" s="255"/>
      <c r="T34" s="256"/>
      <c r="U34" s="119"/>
      <c r="V34" s="254" t="s">
        <v>322</v>
      </c>
      <c r="W34" s="255"/>
      <c r="X34" s="256"/>
      <c r="Y34" s="121"/>
      <c r="Z34" s="254" t="s">
        <v>322</v>
      </c>
      <c r="AA34" s="255"/>
      <c r="AB34" s="256"/>
      <c r="AC34" s="121"/>
      <c r="AD34" s="254" t="s">
        <v>322</v>
      </c>
      <c r="AE34" s="255"/>
      <c r="AF34" s="256"/>
      <c r="AH34" s="254" t="s">
        <v>322</v>
      </c>
      <c r="AI34" s="255"/>
      <c r="AJ34" s="256"/>
      <c r="AK34" s="121"/>
      <c r="AL34" s="254" t="s">
        <v>322</v>
      </c>
      <c r="AM34" s="255"/>
      <c r="AN34" s="256"/>
      <c r="AO34" s="121"/>
      <c r="AP34" s="254" t="s">
        <v>322</v>
      </c>
      <c r="AQ34" s="255"/>
      <c r="AR34" s="256"/>
      <c r="AT34" s="254" t="s">
        <v>324</v>
      </c>
      <c r="AU34" s="255"/>
      <c r="AV34" s="256"/>
    </row>
    <row r="35" spans="2:48" x14ac:dyDescent="0.25">
      <c r="B35" s="112" t="s">
        <v>283</v>
      </c>
      <c r="C35" s="244" t="s">
        <v>329</v>
      </c>
      <c r="D35" s="245"/>
      <c r="E35" s="119"/>
      <c r="F35" s="112" t="s">
        <v>283</v>
      </c>
      <c r="G35" s="244" t="s">
        <v>327</v>
      </c>
      <c r="H35" s="245"/>
      <c r="I35" s="159"/>
      <c r="J35" s="112" t="s">
        <v>283</v>
      </c>
      <c r="K35" s="244" t="s">
        <v>328</v>
      </c>
      <c r="L35" s="245"/>
      <c r="M35" s="119"/>
      <c r="N35" s="112" t="s">
        <v>283</v>
      </c>
      <c r="O35" s="242" t="s">
        <v>325</v>
      </c>
      <c r="P35" s="243"/>
      <c r="Q35" s="119"/>
      <c r="R35" s="112" t="s">
        <v>283</v>
      </c>
      <c r="S35" s="242" t="s">
        <v>326</v>
      </c>
      <c r="T35" s="243"/>
      <c r="U35" s="119"/>
      <c r="V35" s="112" t="s">
        <v>283</v>
      </c>
      <c r="W35" s="244" t="s">
        <v>327</v>
      </c>
      <c r="X35" s="245"/>
      <c r="Y35" s="121"/>
      <c r="Z35" s="112" t="s">
        <v>283</v>
      </c>
      <c r="AA35" s="244" t="s">
        <v>328</v>
      </c>
      <c r="AB35" s="245"/>
      <c r="AC35" s="121"/>
      <c r="AD35" s="112" t="s">
        <v>283</v>
      </c>
      <c r="AE35" s="244" t="s">
        <v>327</v>
      </c>
      <c r="AF35" s="245"/>
      <c r="AH35" s="112" t="s">
        <v>283</v>
      </c>
      <c r="AI35" s="244" t="s">
        <v>327</v>
      </c>
      <c r="AJ35" s="245"/>
      <c r="AK35" s="121"/>
      <c r="AL35" s="112" t="s">
        <v>283</v>
      </c>
      <c r="AM35" s="244" t="s">
        <v>327</v>
      </c>
      <c r="AN35" s="245"/>
      <c r="AO35" s="121"/>
      <c r="AP35" s="112" t="s">
        <v>283</v>
      </c>
      <c r="AQ35" s="244" t="s">
        <v>327</v>
      </c>
      <c r="AR35" s="245"/>
      <c r="AT35" s="112" t="s">
        <v>283</v>
      </c>
      <c r="AU35" s="242" t="s">
        <v>325</v>
      </c>
      <c r="AV35" s="243"/>
    </row>
    <row r="36" spans="2:48" ht="16.5" x14ac:dyDescent="0.25">
      <c r="B36" s="110" t="s">
        <v>284</v>
      </c>
      <c r="C36" s="123" t="s">
        <v>401</v>
      </c>
      <c r="D36" s="128">
        <v>0</v>
      </c>
      <c r="E36" s="119"/>
      <c r="F36" s="110" t="s">
        <v>284</v>
      </c>
      <c r="G36" s="123" t="s">
        <v>402</v>
      </c>
      <c r="H36" s="128">
        <v>0</v>
      </c>
      <c r="I36" s="122"/>
      <c r="J36" s="110" t="s">
        <v>284</v>
      </c>
      <c r="K36" s="123" t="s">
        <v>401</v>
      </c>
      <c r="L36" s="128">
        <v>0</v>
      </c>
      <c r="M36" s="119"/>
      <c r="N36" s="110" t="s">
        <v>284</v>
      </c>
      <c r="O36" s="123" t="s">
        <v>403</v>
      </c>
      <c r="P36" s="128">
        <v>0</v>
      </c>
      <c r="Q36" s="119"/>
      <c r="R36" s="110" t="s">
        <v>284</v>
      </c>
      <c r="S36" s="125" t="s">
        <v>401</v>
      </c>
      <c r="T36" s="129">
        <v>0</v>
      </c>
      <c r="U36" s="119"/>
      <c r="V36" s="110" t="s">
        <v>284</v>
      </c>
      <c r="W36" s="123" t="s">
        <v>403</v>
      </c>
      <c r="X36" s="128">
        <v>0</v>
      </c>
      <c r="Y36" s="126"/>
      <c r="Z36" s="110" t="s">
        <v>284</v>
      </c>
      <c r="AA36" s="127" t="s">
        <v>402</v>
      </c>
      <c r="AB36" s="130">
        <v>0</v>
      </c>
      <c r="AC36" s="126"/>
      <c r="AD36" s="110" t="s">
        <v>284</v>
      </c>
      <c r="AE36" s="123" t="s">
        <v>401</v>
      </c>
      <c r="AF36" s="128">
        <v>0</v>
      </c>
      <c r="AH36" s="110" t="s">
        <v>284</v>
      </c>
      <c r="AI36" s="123" t="s">
        <v>401</v>
      </c>
      <c r="AJ36" s="128">
        <v>0</v>
      </c>
      <c r="AK36" s="126"/>
      <c r="AL36" s="110" t="s">
        <v>284</v>
      </c>
      <c r="AM36" s="123" t="s">
        <v>403</v>
      </c>
      <c r="AN36" s="128">
        <v>0</v>
      </c>
      <c r="AO36" s="126"/>
      <c r="AP36" s="110" t="s">
        <v>284</v>
      </c>
      <c r="AQ36" s="123" t="s">
        <v>403</v>
      </c>
      <c r="AR36" s="128">
        <v>0</v>
      </c>
      <c r="AT36" s="110" t="s">
        <v>284</v>
      </c>
      <c r="AU36" s="123" t="s">
        <v>401</v>
      </c>
      <c r="AV36" s="128">
        <v>0</v>
      </c>
    </row>
    <row r="37" spans="2:48" ht="16.5" x14ac:dyDescent="0.25">
      <c r="B37" s="113" t="s">
        <v>285</v>
      </c>
      <c r="C37" s="123" t="s">
        <v>404</v>
      </c>
      <c r="D37" s="128">
        <v>18.5</v>
      </c>
      <c r="E37" s="119"/>
      <c r="F37" s="113" t="s">
        <v>285</v>
      </c>
      <c r="G37" s="123" t="s">
        <v>405</v>
      </c>
      <c r="H37" s="128">
        <v>18.5</v>
      </c>
      <c r="I37" s="122"/>
      <c r="J37" s="113" t="s">
        <v>285</v>
      </c>
      <c r="K37" s="123" t="s">
        <v>405</v>
      </c>
      <c r="L37" s="128">
        <v>18.5</v>
      </c>
      <c r="M37" s="119"/>
      <c r="N37" s="113" t="s">
        <v>285</v>
      </c>
      <c r="O37" s="123" t="s">
        <v>406</v>
      </c>
      <c r="P37" s="128">
        <v>0</v>
      </c>
      <c r="Q37" s="119"/>
      <c r="R37" s="113" t="s">
        <v>285</v>
      </c>
      <c r="S37" s="125" t="s">
        <v>406</v>
      </c>
      <c r="T37" s="129">
        <v>0</v>
      </c>
      <c r="U37" s="119"/>
      <c r="V37" s="113" t="s">
        <v>285</v>
      </c>
      <c r="W37" s="127" t="s">
        <v>405</v>
      </c>
      <c r="X37" s="130">
        <v>18.5</v>
      </c>
      <c r="Y37" s="126"/>
      <c r="Z37" s="113" t="s">
        <v>285</v>
      </c>
      <c r="AA37" s="127" t="s">
        <v>406</v>
      </c>
      <c r="AB37" s="130">
        <v>20</v>
      </c>
      <c r="AC37" s="126"/>
      <c r="AD37" s="113" t="s">
        <v>285</v>
      </c>
      <c r="AE37" s="123" t="s">
        <v>404</v>
      </c>
      <c r="AF37" s="128">
        <v>20</v>
      </c>
      <c r="AH37" s="113" t="s">
        <v>285</v>
      </c>
      <c r="AI37" s="123" t="s">
        <v>405</v>
      </c>
      <c r="AJ37" s="128">
        <v>20</v>
      </c>
      <c r="AK37" s="126"/>
      <c r="AL37" s="113" t="s">
        <v>285</v>
      </c>
      <c r="AM37" s="123" t="s">
        <v>405</v>
      </c>
      <c r="AN37" s="128">
        <v>20</v>
      </c>
      <c r="AO37" s="126"/>
      <c r="AP37" s="113" t="s">
        <v>285</v>
      </c>
      <c r="AQ37" s="123" t="s">
        <v>405</v>
      </c>
      <c r="AR37" s="128">
        <v>20</v>
      </c>
      <c r="AT37" s="113" t="s">
        <v>285</v>
      </c>
      <c r="AU37" s="123" t="s">
        <v>405</v>
      </c>
      <c r="AV37" s="128">
        <v>0</v>
      </c>
    </row>
    <row r="38" spans="2:48" ht="16.5" x14ac:dyDescent="0.25">
      <c r="B38" s="250" t="s">
        <v>286</v>
      </c>
      <c r="C38" s="123" t="s">
        <v>407</v>
      </c>
      <c r="D38" s="128">
        <v>-2</v>
      </c>
      <c r="E38" s="119"/>
      <c r="F38" s="250" t="s">
        <v>286</v>
      </c>
      <c r="G38" s="123" t="s">
        <v>408</v>
      </c>
      <c r="H38" s="128">
        <v>-2</v>
      </c>
      <c r="I38" s="122"/>
      <c r="J38" s="250" t="s">
        <v>286</v>
      </c>
      <c r="K38" s="123" t="s">
        <v>408</v>
      </c>
      <c r="L38" s="128">
        <v>-2</v>
      </c>
      <c r="M38" s="119"/>
      <c r="N38" s="250" t="s">
        <v>286</v>
      </c>
      <c r="O38" s="123" t="s">
        <v>408</v>
      </c>
      <c r="P38" s="128">
        <v>-2</v>
      </c>
      <c r="Q38" s="119"/>
      <c r="R38" s="250" t="s">
        <v>286</v>
      </c>
      <c r="S38" s="125" t="s">
        <v>409</v>
      </c>
      <c r="T38" s="129">
        <v>-2</v>
      </c>
      <c r="U38" s="119"/>
      <c r="V38" s="250" t="s">
        <v>286</v>
      </c>
      <c r="W38" s="123" t="s">
        <v>408</v>
      </c>
      <c r="X38" s="128">
        <v>-2</v>
      </c>
      <c r="Y38" s="126"/>
      <c r="Z38" s="250" t="s">
        <v>286</v>
      </c>
      <c r="AA38" s="127" t="s">
        <v>409</v>
      </c>
      <c r="AB38" s="130">
        <v>-2</v>
      </c>
      <c r="AC38" s="126"/>
      <c r="AD38" s="250" t="s">
        <v>286</v>
      </c>
      <c r="AE38" s="123" t="s">
        <v>407</v>
      </c>
      <c r="AF38" s="128">
        <v>-2</v>
      </c>
      <c r="AH38" s="250" t="s">
        <v>286</v>
      </c>
      <c r="AI38" s="123" t="s">
        <v>407</v>
      </c>
      <c r="AJ38" s="128">
        <v>-2</v>
      </c>
      <c r="AK38" s="126"/>
      <c r="AL38" s="250" t="s">
        <v>286</v>
      </c>
      <c r="AM38" s="123" t="s">
        <v>408</v>
      </c>
      <c r="AN38" s="128">
        <v>-2</v>
      </c>
      <c r="AO38" s="126"/>
      <c r="AP38" s="250" t="s">
        <v>286</v>
      </c>
      <c r="AQ38" s="123" t="s">
        <v>408</v>
      </c>
      <c r="AR38" s="128">
        <v>-2</v>
      </c>
      <c r="AT38" s="250" t="s">
        <v>286</v>
      </c>
      <c r="AU38" s="123" t="s">
        <v>407</v>
      </c>
      <c r="AV38" s="128">
        <v>-2</v>
      </c>
    </row>
    <row r="39" spans="2:48" x14ac:dyDescent="0.25">
      <c r="B39" s="251"/>
      <c r="C39" s="123" t="s">
        <v>80</v>
      </c>
      <c r="D39" s="128">
        <f>10^(-D38/10)</f>
        <v>1.5848931924611136</v>
      </c>
      <c r="E39" s="119"/>
      <c r="F39" s="251"/>
      <c r="G39" s="123" t="s">
        <v>80</v>
      </c>
      <c r="H39" s="128">
        <f>10^(-H38/10)</f>
        <v>1.5848931924611136</v>
      </c>
      <c r="I39" s="122"/>
      <c r="J39" s="251"/>
      <c r="K39" s="123" t="s">
        <v>80</v>
      </c>
      <c r="L39" s="128">
        <f>10^(-L38/10)</f>
        <v>1.5848931924611136</v>
      </c>
      <c r="M39" s="119"/>
      <c r="N39" s="251"/>
      <c r="O39" s="123" t="s">
        <v>80</v>
      </c>
      <c r="P39" s="128">
        <f>10^(-P38/10)</f>
        <v>1.5848931924611136</v>
      </c>
      <c r="Q39" s="119"/>
      <c r="R39" s="251"/>
      <c r="S39" s="125" t="s">
        <v>80</v>
      </c>
      <c r="T39" s="129">
        <f>10^(-T38/10)</f>
        <v>1.5848931924611136</v>
      </c>
      <c r="U39" s="119"/>
      <c r="V39" s="251"/>
      <c r="W39" s="123" t="s">
        <v>80</v>
      </c>
      <c r="X39" s="128">
        <f>10^(-X38/10)</f>
        <v>1.5848931924611136</v>
      </c>
      <c r="Y39" s="126"/>
      <c r="Z39" s="251"/>
      <c r="AA39" s="127" t="s">
        <v>80</v>
      </c>
      <c r="AB39" s="160">
        <f>10^(-AB38/10)</f>
        <v>1.5848931924611136</v>
      </c>
      <c r="AC39" s="126"/>
      <c r="AD39" s="251"/>
      <c r="AE39" s="123" t="s">
        <v>80</v>
      </c>
      <c r="AF39" s="161">
        <f>10^(-AF38/10)</f>
        <v>1.5848931924611136</v>
      </c>
      <c r="AH39" s="251"/>
      <c r="AI39" s="123" t="s">
        <v>183</v>
      </c>
      <c r="AJ39" s="161">
        <f>10^(-AJ38/10)</f>
        <v>1.5848931924611136</v>
      </c>
      <c r="AK39" s="126"/>
      <c r="AL39" s="251"/>
      <c r="AM39" s="123" t="s">
        <v>183</v>
      </c>
      <c r="AN39" s="161">
        <f>10^(-AN38/10)</f>
        <v>1.5848931924611136</v>
      </c>
      <c r="AO39" s="126"/>
      <c r="AP39" s="251"/>
      <c r="AQ39" s="123" t="s">
        <v>183</v>
      </c>
      <c r="AR39" s="161">
        <f>10^(-AR38/10)</f>
        <v>1.5848931924611136</v>
      </c>
      <c r="AT39" s="251"/>
      <c r="AU39" s="123" t="s">
        <v>183</v>
      </c>
      <c r="AV39" s="161">
        <f>10^(-AV38/10)</f>
        <v>1.5848931924611136</v>
      </c>
    </row>
    <row r="40" spans="2:48" x14ac:dyDescent="0.25">
      <c r="B40" s="110" t="s">
        <v>287</v>
      </c>
      <c r="C40" s="127" t="s">
        <v>82</v>
      </c>
      <c r="D40" s="130">
        <f>D23-D24+D32-D36+D37+D38</f>
        <v>-143.03338746495078</v>
      </c>
      <c r="E40" s="119"/>
      <c r="F40" s="110" t="s">
        <v>287</v>
      </c>
      <c r="G40" s="127" t="s">
        <v>82</v>
      </c>
      <c r="H40" s="130">
        <f>H23-H24+H32-H36+H37+H38</f>
        <v>-143.03338746495078</v>
      </c>
      <c r="I40" s="122"/>
      <c r="J40" s="110" t="s">
        <v>287</v>
      </c>
      <c r="K40" s="127" t="s">
        <v>82</v>
      </c>
      <c r="L40" s="130">
        <f>L23-L24+L32-L36+L37+L38</f>
        <v>-152.06428733487022</v>
      </c>
      <c r="M40" s="119"/>
      <c r="N40" s="110" t="s">
        <v>287</v>
      </c>
      <c r="O40" s="127" t="s">
        <v>82</v>
      </c>
      <c r="P40" s="130">
        <f>P23-P24+P32-P36+P37+P38</f>
        <v>-119.03216219711678</v>
      </c>
      <c r="Q40" s="119"/>
      <c r="R40" s="110" t="s">
        <v>287</v>
      </c>
      <c r="S40" s="127" t="s">
        <v>82</v>
      </c>
      <c r="T40" s="130">
        <f>T23-T24+T32-T36+T37+T38</f>
        <v>-122.63822847256</v>
      </c>
      <c r="U40" s="119"/>
      <c r="V40" s="110" t="s">
        <v>287</v>
      </c>
      <c r="W40" s="127" t="s">
        <v>82</v>
      </c>
      <c r="X40" s="130">
        <f>X23-X24+X32-X36+X37+X38</f>
        <v>-127.888841106477</v>
      </c>
      <c r="Y40" s="126"/>
      <c r="Z40" s="110" t="s">
        <v>287</v>
      </c>
      <c r="AA40" s="127" t="s">
        <v>82</v>
      </c>
      <c r="AB40" s="160">
        <f>AB23-AB24+AB32-AB36+AB37+AB38</f>
        <v>-141.16005365367363</v>
      </c>
      <c r="AC40" s="126"/>
      <c r="AD40" s="110" t="s">
        <v>287</v>
      </c>
      <c r="AE40" s="123" t="s">
        <v>82</v>
      </c>
      <c r="AF40" s="161">
        <f>AF23-AF24+AF32-AF36+AF37+AF38</f>
        <v>-144.54368742159059</v>
      </c>
      <c r="AH40" s="110" t="s">
        <v>287</v>
      </c>
      <c r="AI40" s="123" t="s">
        <v>220</v>
      </c>
      <c r="AJ40" s="161">
        <f>AJ23-AJ24+AJ32-AJ36+AJ37+AJ38</f>
        <v>-144.54368742159059</v>
      </c>
      <c r="AK40" s="126"/>
      <c r="AL40" s="110" t="s">
        <v>287</v>
      </c>
      <c r="AM40" s="123" t="s">
        <v>220</v>
      </c>
      <c r="AN40" s="161">
        <f>AN23-AN24+AN32-AN36+AN37+AN38</f>
        <v>-141.16005365367363</v>
      </c>
      <c r="AO40" s="126"/>
      <c r="AP40" s="110" t="s">
        <v>287</v>
      </c>
      <c r="AQ40" s="123" t="s">
        <v>221</v>
      </c>
      <c r="AR40" s="161">
        <f>AR23-AR24+AR32-AR36+AR37+AR38</f>
        <v>-144.54368742159059</v>
      </c>
      <c r="AT40" s="110" t="s">
        <v>287</v>
      </c>
      <c r="AU40" s="123" t="s">
        <v>243</v>
      </c>
      <c r="AV40" s="161">
        <f>AV23-AV24+AV32-AV36+AV37+AV38</f>
        <v>-119.03216219711678</v>
      </c>
    </row>
    <row r="41" spans="2:48" ht="16.5" x14ac:dyDescent="0.25">
      <c r="B41" s="110" t="s">
        <v>288</v>
      </c>
      <c r="C41" s="123" t="s">
        <v>410</v>
      </c>
      <c r="D41" s="128">
        <v>300</v>
      </c>
      <c r="E41" s="119"/>
      <c r="F41" s="110" t="s">
        <v>288</v>
      </c>
      <c r="G41" s="123" t="s">
        <v>411</v>
      </c>
      <c r="H41" s="128">
        <v>300</v>
      </c>
      <c r="I41" s="122"/>
      <c r="J41" s="110" t="s">
        <v>288</v>
      </c>
      <c r="K41" s="123" t="s">
        <v>412</v>
      </c>
      <c r="L41" s="128">
        <v>300</v>
      </c>
      <c r="M41" s="119"/>
      <c r="N41" s="110" t="s">
        <v>288</v>
      </c>
      <c r="O41" s="123" t="s">
        <v>411</v>
      </c>
      <c r="P41" s="128">
        <v>300</v>
      </c>
      <c r="Q41" s="119"/>
      <c r="R41" s="110" t="s">
        <v>288</v>
      </c>
      <c r="S41" s="125" t="s">
        <v>411</v>
      </c>
      <c r="T41" s="129">
        <v>300</v>
      </c>
      <c r="U41" s="119"/>
      <c r="V41" s="110" t="s">
        <v>288</v>
      </c>
      <c r="W41" s="123" t="s">
        <v>412</v>
      </c>
      <c r="X41" s="128">
        <v>300</v>
      </c>
      <c r="Y41" s="126"/>
      <c r="Z41" s="110" t="s">
        <v>288</v>
      </c>
      <c r="AA41" s="127" t="s">
        <v>410</v>
      </c>
      <c r="AB41" s="130">
        <v>300</v>
      </c>
      <c r="AC41" s="126"/>
      <c r="AD41" s="110" t="s">
        <v>288</v>
      </c>
      <c r="AE41" s="123" t="s">
        <v>412</v>
      </c>
      <c r="AF41" s="128">
        <v>300</v>
      </c>
      <c r="AH41" s="110" t="s">
        <v>288</v>
      </c>
      <c r="AI41" s="123" t="s">
        <v>411</v>
      </c>
      <c r="AJ41" s="128">
        <v>300</v>
      </c>
      <c r="AK41" s="126"/>
      <c r="AL41" s="110" t="s">
        <v>288</v>
      </c>
      <c r="AM41" s="123" t="s">
        <v>411</v>
      </c>
      <c r="AN41" s="128">
        <v>300</v>
      </c>
      <c r="AO41" s="126"/>
      <c r="AP41" s="110" t="s">
        <v>288</v>
      </c>
      <c r="AQ41" s="123" t="s">
        <v>413</v>
      </c>
      <c r="AR41" s="128">
        <v>300</v>
      </c>
      <c r="AT41" s="110" t="s">
        <v>288</v>
      </c>
      <c r="AU41" s="123" t="s">
        <v>411</v>
      </c>
      <c r="AV41" s="128">
        <v>300</v>
      </c>
    </row>
    <row r="42" spans="2:48" x14ac:dyDescent="0.25">
      <c r="B42" s="110" t="s">
        <v>289</v>
      </c>
      <c r="C42" s="123" t="s">
        <v>414</v>
      </c>
      <c r="D42" s="128">
        <f>D44</f>
        <v>300</v>
      </c>
      <c r="E42" s="119"/>
      <c r="F42" s="110" t="s">
        <v>289</v>
      </c>
      <c r="G42" s="123" t="s">
        <v>415</v>
      </c>
      <c r="H42" s="128">
        <f>H44</f>
        <v>300</v>
      </c>
      <c r="I42" s="122"/>
      <c r="J42" s="110" t="s">
        <v>289</v>
      </c>
      <c r="K42" s="123" t="s">
        <v>415</v>
      </c>
      <c r="L42" s="128">
        <f>L44</f>
        <v>300</v>
      </c>
      <c r="M42" s="119"/>
      <c r="N42" s="110" t="s">
        <v>289</v>
      </c>
      <c r="O42" s="123" t="s">
        <v>416</v>
      </c>
      <c r="P42" s="128">
        <f>P44</f>
        <v>300</v>
      </c>
      <c r="Q42" s="119"/>
      <c r="R42" s="110" t="s">
        <v>289</v>
      </c>
      <c r="S42" s="125" t="s">
        <v>415</v>
      </c>
      <c r="T42" s="129">
        <f>T44</f>
        <v>300</v>
      </c>
      <c r="U42" s="119"/>
      <c r="V42" s="110" t="s">
        <v>289</v>
      </c>
      <c r="W42" s="123" t="s">
        <v>414</v>
      </c>
      <c r="X42" s="128">
        <f>X44</f>
        <v>300</v>
      </c>
      <c r="Y42" s="126"/>
      <c r="Z42" s="110" t="s">
        <v>289</v>
      </c>
      <c r="AA42" s="127" t="s">
        <v>416</v>
      </c>
      <c r="AB42" s="130">
        <f>AB44</f>
        <v>300</v>
      </c>
      <c r="AC42" s="126"/>
      <c r="AD42" s="110" t="s">
        <v>289</v>
      </c>
      <c r="AE42" s="123" t="s">
        <v>416</v>
      </c>
      <c r="AF42" s="128">
        <f>AF44</f>
        <v>300</v>
      </c>
      <c r="AH42" s="110" t="s">
        <v>289</v>
      </c>
      <c r="AI42" s="123" t="s">
        <v>417</v>
      </c>
      <c r="AJ42" s="128">
        <f>AJ44</f>
        <v>300</v>
      </c>
      <c r="AK42" s="126"/>
      <c r="AL42" s="110" t="s">
        <v>289</v>
      </c>
      <c r="AM42" s="123" t="s">
        <v>414</v>
      </c>
      <c r="AN42" s="128">
        <f>AN44</f>
        <v>300</v>
      </c>
      <c r="AO42" s="126"/>
      <c r="AP42" s="110" t="s">
        <v>289</v>
      </c>
      <c r="AQ42" s="123" t="s">
        <v>414</v>
      </c>
      <c r="AR42" s="128">
        <f>AR44</f>
        <v>300</v>
      </c>
      <c r="AT42" s="110" t="s">
        <v>289</v>
      </c>
      <c r="AU42" s="123" t="s">
        <v>415</v>
      </c>
      <c r="AV42" s="128">
        <f>AV44</f>
        <v>300</v>
      </c>
    </row>
    <row r="43" spans="2:48" ht="16.5" x14ac:dyDescent="0.25">
      <c r="B43" s="110" t="s">
        <v>290</v>
      </c>
      <c r="C43" s="123" t="s">
        <v>418</v>
      </c>
      <c r="D43" s="128">
        <v>300</v>
      </c>
      <c r="E43" s="119"/>
      <c r="F43" s="110" t="s">
        <v>290</v>
      </c>
      <c r="G43" s="123" t="s">
        <v>419</v>
      </c>
      <c r="H43" s="128">
        <v>300</v>
      </c>
      <c r="I43" s="122"/>
      <c r="J43" s="110" t="s">
        <v>290</v>
      </c>
      <c r="K43" s="123" t="s">
        <v>420</v>
      </c>
      <c r="L43" s="128">
        <v>300</v>
      </c>
      <c r="M43" s="119"/>
      <c r="N43" s="110" t="s">
        <v>290</v>
      </c>
      <c r="O43" s="123" t="s">
        <v>421</v>
      </c>
      <c r="P43" s="128">
        <v>300</v>
      </c>
      <c r="Q43" s="119"/>
      <c r="R43" s="110" t="s">
        <v>290</v>
      </c>
      <c r="S43" s="125" t="s">
        <v>421</v>
      </c>
      <c r="T43" s="129">
        <v>300</v>
      </c>
      <c r="U43" s="119"/>
      <c r="V43" s="110" t="s">
        <v>290</v>
      </c>
      <c r="W43" s="123" t="s">
        <v>420</v>
      </c>
      <c r="X43" s="128">
        <v>300</v>
      </c>
      <c r="Y43" s="126"/>
      <c r="Z43" s="110" t="s">
        <v>290</v>
      </c>
      <c r="AA43" s="127" t="s">
        <v>420</v>
      </c>
      <c r="AB43" s="130">
        <v>300</v>
      </c>
      <c r="AC43" s="126"/>
      <c r="AD43" s="110" t="s">
        <v>290</v>
      </c>
      <c r="AE43" s="123" t="s">
        <v>421</v>
      </c>
      <c r="AF43" s="128">
        <v>300</v>
      </c>
      <c r="AH43" s="110" t="s">
        <v>290</v>
      </c>
      <c r="AI43" s="123" t="s">
        <v>418</v>
      </c>
      <c r="AJ43" s="128">
        <v>300</v>
      </c>
      <c r="AK43" s="126"/>
      <c r="AL43" s="110" t="s">
        <v>290</v>
      </c>
      <c r="AM43" s="123" t="s">
        <v>421</v>
      </c>
      <c r="AN43" s="128">
        <v>300</v>
      </c>
      <c r="AO43" s="126"/>
      <c r="AP43" s="110" t="s">
        <v>290</v>
      </c>
      <c r="AQ43" s="123" t="s">
        <v>418</v>
      </c>
      <c r="AR43" s="128">
        <v>300</v>
      </c>
      <c r="AT43" s="110" t="s">
        <v>290</v>
      </c>
      <c r="AU43" s="123" t="s">
        <v>422</v>
      </c>
      <c r="AV43" s="128">
        <v>300</v>
      </c>
    </row>
    <row r="44" spans="2:48" ht="16.5" x14ac:dyDescent="0.25">
      <c r="B44" s="110" t="s">
        <v>291</v>
      </c>
      <c r="C44" s="123" t="s">
        <v>423</v>
      </c>
      <c r="D44" s="128">
        <v>300</v>
      </c>
      <c r="E44" s="119"/>
      <c r="F44" s="110" t="s">
        <v>291</v>
      </c>
      <c r="G44" s="123" t="s">
        <v>424</v>
      </c>
      <c r="H44" s="128">
        <v>300</v>
      </c>
      <c r="I44" s="122"/>
      <c r="J44" s="110" t="s">
        <v>291</v>
      </c>
      <c r="K44" s="123" t="s">
        <v>425</v>
      </c>
      <c r="L44" s="128">
        <v>300</v>
      </c>
      <c r="M44" s="119"/>
      <c r="N44" s="110" t="s">
        <v>291</v>
      </c>
      <c r="O44" s="123" t="s">
        <v>425</v>
      </c>
      <c r="P44" s="128">
        <v>300</v>
      </c>
      <c r="Q44" s="119"/>
      <c r="R44" s="110" t="s">
        <v>291</v>
      </c>
      <c r="S44" s="125" t="s">
        <v>423</v>
      </c>
      <c r="T44" s="129">
        <v>300</v>
      </c>
      <c r="U44" s="119"/>
      <c r="V44" s="110" t="s">
        <v>291</v>
      </c>
      <c r="W44" s="123" t="s">
        <v>423</v>
      </c>
      <c r="X44" s="128">
        <v>300</v>
      </c>
      <c r="Y44" s="126"/>
      <c r="Z44" s="110" t="s">
        <v>291</v>
      </c>
      <c r="AA44" s="127" t="s">
        <v>423</v>
      </c>
      <c r="AB44" s="130">
        <v>300</v>
      </c>
      <c r="AC44" s="126"/>
      <c r="AD44" s="110" t="s">
        <v>291</v>
      </c>
      <c r="AE44" s="123" t="s">
        <v>425</v>
      </c>
      <c r="AF44" s="128">
        <v>300</v>
      </c>
      <c r="AH44" s="110" t="s">
        <v>291</v>
      </c>
      <c r="AI44" s="123" t="s">
        <v>425</v>
      </c>
      <c r="AJ44" s="128">
        <v>300</v>
      </c>
      <c r="AK44" s="126"/>
      <c r="AL44" s="110" t="s">
        <v>291</v>
      </c>
      <c r="AM44" s="123" t="s">
        <v>425</v>
      </c>
      <c r="AN44" s="128">
        <v>300</v>
      </c>
      <c r="AO44" s="126"/>
      <c r="AP44" s="110" t="s">
        <v>291</v>
      </c>
      <c r="AQ44" s="123" t="s">
        <v>423</v>
      </c>
      <c r="AR44" s="128">
        <v>300</v>
      </c>
      <c r="AT44" s="110" t="s">
        <v>291</v>
      </c>
      <c r="AU44" s="123" t="s">
        <v>425</v>
      </c>
      <c r="AV44" s="128">
        <v>300</v>
      </c>
    </row>
    <row r="45" spans="2:48" x14ac:dyDescent="0.25">
      <c r="B45" s="250" t="s">
        <v>292</v>
      </c>
      <c r="C45" s="127" t="s">
        <v>94</v>
      </c>
      <c r="D45" s="130">
        <f>D43/D44+1</f>
        <v>2</v>
      </c>
      <c r="E45" s="119"/>
      <c r="F45" s="250" t="s">
        <v>292</v>
      </c>
      <c r="G45" s="127" t="s">
        <v>94</v>
      </c>
      <c r="H45" s="130">
        <f>H43/H44+1</f>
        <v>2</v>
      </c>
      <c r="I45" s="122"/>
      <c r="J45" s="250" t="s">
        <v>292</v>
      </c>
      <c r="K45" s="127" t="s">
        <v>94</v>
      </c>
      <c r="L45" s="130">
        <f>L43/L44+1</f>
        <v>2</v>
      </c>
      <c r="M45" s="119"/>
      <c r="N45" s="250" t="s">
        <v>292</v>
      </c>
      <c r="O45" s="127" t="s">
        <v>94</v>
      </c>
      <c r="P45" s="130">
        <v>2</v>
      </c>
      <c r="Q45" s="119"/>
      <c r="R45" s="250" t="s">
        <v>292</v>
      </c>
      <c r="S45" s="127" t="s">
        <v>94</v>
      </c>
      <c r="T45" s="130">
        <v>2</v>
      </c>
      <c r="U45" s="119"/>
      <c r="V45" s="250" t="s">
        <v>292</v>
      </c>
      <c r="W45" s="127" t="s">
        <v>94</v>
      </c>
      <c r="X45" s="130">
        <f>X43/X44+1</f>
        <v>2</v>
      </c>
      <c r="Y45" s="126"/>
      <c r="Z45" s="250" t="s">
        <v>292</v>
      </c>
      <c r="AA45" s="127" t="s">
        <v>227</v>
      </c>
      <c r="AB45" s="130">
        <v>2</v>
      </c>
      <c r="AC45" s="126"/>
      <c r="AD45" s="250" t="s">
        <v>292</v>
      </c>
      <c r="AE45" s="123" t="s">
        <v>227</v>
      </c>
      <c r="AF45" s="128">
        <v>2</v>
      </c>
      <c r="AH45" s="250" t="s">
        <v>292</v>
      </c>
      <c r="AI45" s="123" t="s">
        <v>187</v>
      </c>
      <c r="AJ45" s="128">
        <v>2</v>
      </c>
      <c r="AK45" s="126"/>
      <c r="AL45" s="250" t="s">
        <v>292</v>
      </c>
      <c r="AM45" s="123" t="s">
        <v>227</v>
      </c>
      <c r="AN45" s="128">
        <v>2</v>
      </c>
      <c r="AO45" s="126"/>
      <c r="AP45" s="250" t="s">
        <v>292</v>
      </c>
      <c r="AQ45" s="123" t="s">
        <v>227</v>
      </c>
      <c r="AR45" s="128">
        <v>2</v>
      </c>
      <c r="AT45" s="250" t="s">
        <v>292</v>
      </c>
      <c r="AU45" s="123" t="s">
        <v>255</v>
      </c>
      <c r="AV45" s="128">
        <v>5</v>
      </c>
    </row>
    <row r="46" spans="2:48" x14ac:dyDescent="0.25">
      <c r="B46" s="251"/>
      <c r="C46" s="123" t="s">
        <v>95</v>
      </c>
      <c r="D46" s="128">
        <f>10*LOG(D45)</f>
        <v>3.0102999566398121</v>
      </c>
      <c r="E46" s="119"/>
      <c r="F46" s="251"/>
      <c r="G46" s="123" t="s">
        <v>95</v>
      </c>
      <c r="H46" s="128">
        <f>10*LOG(H45)</f>
        <v>3.0102999566398121</v>
      </c>
      <c r="I46" s="122"/>
      <c r="J46" s="251"/>
      <c r="K46" s="123" t="s">
        <v>95</v>
      </c>
      <c r="L46" s="128">
        <f>10*LOG(L45)</f>
        <v>3.0102999566398121</v>
      </c>
      <c r="M46" s="119"/>
      <c r="N46" s="251"/>
      <c r="O46" s="123" t="s">
        <v>95</v>
      </c>
      <c r="P46" s="128">
        <f>10*LOG(P45)</f>
        <v>3.0102999566398121</v>
      </c>
      <c r="Q46" s="119"/>
      <c r="R46" s="251"/>
      <c r="S46" s="125" t="s">
        <v>95</v>
      </c>
      <c r="T46" s="129">
        <f>10*LOG(T45)</f>
        <v>3.0102999566398121</v>
      </c>
      <c r="U46" s="119"/>
      <c r="V46" s="251"/>
      <c r="W46" s="123" t="s">
        <v>95</v>
      </c>
      <c r="X46" s="128">
        <f>10*LOG(X45)</f>
        <v>3.0102999566398121</v>
      </c>
      <c r="Y46" s="126"/>
      <c r="Z46" s="251"/>
      <c r="AA46" s="127" t="s">
        <v>228</v>
      </c>
      <c r="AB46" s="160">
        <f>10*LOG(AB45)</f>
        <v>3.0102999566398121</v>
      </c>
      <c r="AC46" s="126"/>
      <c r="AD46" s="251"/>
      <c r="AE46" s="123" t="s">
        <v>228</v>
      </c>
      <c r="AF46" s="161">
        <f>10*LOG(AF45)</f>
        <v>3.0102999566398121</v>
      </c>
      <c r="AH46" s="251"/>
      <c r="AI46" s="123" t="s">
        <v>228</v>
      </c>
      <c r="AJ46" s="161">
        <f>10*LOG(AJ45)</f>
        <v>3.0102999566398121</v>
      </c>
      <c r="AK46" s="126"/>
      <c r="AL46" s="251"/>
      <c r="AM46" s="123" t="s">
        <v>228</v>
      </c>
      <c r="AN46" s="161">
        <f>10*LOG(AN45)</f>
        <v>3.0102999566398121</v>
      </c>
      <c r="AO46" s="126"/>
      <c r="AP46" s="251"/>
      <c r="AQ46" s="123" t="s">
        <v>228</v>
      </c>
      <c r="AR46" s="161">
        <f>10*LOG(AR45)</f>
        <v>3.0102999566398121</v>
      </c>
      <c r="AT46" s="251"/>
      <c r="AU46" s="123" t="s">
        <v>228</v>
      </c>
      <c r="AV46" s="161">
        <f>10*LOG(AV45)</f>
        <v>6.9897000433601884</v>
      </c>
    </row>
    <row r="47" spans="2:48" ht="16.5" x14ac:dyDescent="0.25">
      <c r="B47" s="110" t="s">
        <v>293</v>
      </c>
      <c r="C47" s="127" t="s">
        <v>426</v>
      </c>
      <c r="D47" s="130">
        <f>D41/D39+(1-(1/D39))*D42+(D45-1)*D44</f>
        <v>600</v>
      </c>
      <c r="E47" s="119"/>
      <c r="F47" s="110" t="s">
        <v>293</v>
      </c>
      <c r="G47" s="127" t="s">
        <v>427</v>
      </c>
      <c r="H47" s="130">
        <f>H41/H39+(1-(1/H39))*H42+(H45-1)*H44</f>
        <v>600</v>
      </c>
      <c r="I47" s="122"/>
      <c r="J47" s="110" t="s">
        <v>293</v>
      </c>
      <c r="K47" s="127" t="s">
        <v>427</v>
      </c>
      <c r="L47" s="130">
        <f>L41/L39+(1-(1/L39))*L42+(L45-1)*L44</f>
        <v>600</v>
      </c>
      <c r="M47" s="119"/>
      <c r="N47" s="110" t="s">
        <v>293</v>
      </c>
      <c r="O47" s="127" t="s">
        <v>428</v>
      </c>
      <c r="P47" s="130">
        <f>P41/P39+(1-(1/P39))*P42+(P45-1)*P44</f>
        <v>600</v>
      </c>
      <c r="Q47" s="119"/>
      <c r="R47" s="110" t="s">
        <v>293</v>
      </c>
      <c r="S47" s="127" t="s">
        <v>429</v>
      </c>
      <c r="T47" s="130">
        <f>T41/T39+(1-(1/T39))*T42+(T45-1)*T44</f>
        <v>600</v>
      </c>
      <c r="U47" s="119"/>
      <c r="V47" s="110" t="s">
        <v>293</v>
      </c>
      <c r="W47" s="127" t="s">
        <v>428</v>
      </c>
      <c r="X47" s="130">
        <f>X41/X39+(1-(1/X39))*X42+(X45-1)*X44</f>
        <v>600</v>
      </c>
      <c r="Y47" s="126"/>
      <c r="Z47" s="110" t="s">
        <v>293</v>
      </c>
      <c r="AA47" s="127" t="s">
        <v>426</v>
      </c>
      <c r="AB47" s="130">
        <f>(AB41/AB39+(1-(1/AB39))*AB42+(AB45-1)*AB44)</f>
        <v>600</v>
      </c>
      <c r="AC47" s="126"/>
      <c r="AD47" s="110" t="s">
        <v>293</v>
      </c>
      <c r="AE47" s="123" t="s">
        <v>427</v>
      </c>
      <c r="AF47" s="128">
        <f>(AF41/AF39+(1-(1/AF39))*AF42+(AF45-1)*AF44)</f>
        <v>600</v>
      </c>
      <c r="AH47" s="110" t="s">
        <v>293</v>
      </c>
      <c r="AI47" s="123" t="s">
        <v>426</v>
      </c>
      <c r="AJ47" s="128">
        <f>(AJ41/AJ39+(1-(1/AJ39))*AJ42+(AJ45-1)*AJ44)</f>
        <v>600</v>
      </c>
      <c r="AK47" s="126"/>
      <c r="AL47" s="110" t="s">
        <v>293</v>
      </c>
      <c r="AM47" s="123" t="s">
        <v>427</v>
      </c>
      <c r="AN47" s="128">
        <f>(AN41/AN39+(1-(1/AN39))*AN42+(AN45-1)*AN44)</f>
        <v>600</v>
      </c>
      <c r="AO47" s="126"/>
      <c r="AP47" s="110" t="s">
        <v>293</v>
      </c>
      <c r="AQ47" s="123" t="s">
        <v>427</v>
      </c>
      <c r="AR47" s="128">
        <f>(AR41/AR39+(1-(1/AR39))*AR42+(AR45-1)*AR44)</f>
        <v>600</v>
      </c>
      <c r="AT47" s="110" t="s">
        <v>293</v>
      </c>
      <c r="AU47" s="123" t="s">
        <v>426</v>
      </c>
      <c r="AV47" s="128">
        <f>(AV41/AV39+(1-(1/AV39))*AV42+(AV45-1)*AV44)</f>
        <v>1500</v>
      </c>
    </row>
    <row r="48" spans="2:48" ht="16.5" x14ac:dyDescent="0.25">
      <c r="B48" s="110" t="s">
        <v>294</v>
      </c>
      <c r="C48" s="123" t="s">
        <v>430</v>
      </c>
      <c r="D48" s="128">
        <v>300</v>
      </c>
      <c r="E48" s="119"/>
      <c r="F48" s="110" t="s">
        <v>294</v>
      </c>
      <c r="G48" s="123" t="s">
        <v>430</v>
      </c>
      <c r="H48" s="128">
        <v>300</v>
      </c>
      <c r="I48" s="122"/>
      <c r="J48" s="110" t="s">
        <v>294</v>
      </c>
      <c r="K48" s="123" t="s">
        <v>431</v>
      </c>
      <c r="L48" s="128">
        <v>300</v>
      </c>
      <c r="M48" s="119"/>
      <c r="N48" s="110" t="s">
        <v>294</v>
      </c>
      <c r="O48" s="123" t="s">
        <v>431</v>
      </c>
      <c r="P48" s="128">
        <v>300</v>
      </c>
      <c r="Q48" s="119"/>
      <c r="R48" s="110" t="s">
        <v>294</v>
      </c>
      <c r="S48" s="125" t="s">
        <v>432</v>
      </c>
      <c r="T48" s="129">
        <v>300</v>
      </c>
      <c r="U48" s="119"/>
      <c r="V48" s="110" t="s">
        <v>294</v>
      </c>
      <c r="W48" s="123" t="s">
        <v>431</v>
      </c>
      <c r="X48" s="128">
        <v>300</v>
      </c>
      <c r="Y48" s="126"/>
      <c r="Z48" s="110" t="s">
        <v>294</v>
      </c>
      <c r="AA48" s="127" t="s">
        <v>433</v>
      </c>
      <c r="AB48" s="130">
        <v>300</v>
      </c>
      <c r="AC48" s="126"/>
      <c r="AD48" s="110" t="s">
        <v>294</v>
      </c>
      <c r="AE48" s="123" t="s">
        <v>431</v>
      </c>
      <c r="AF48" s="128">
        <v>300</v>
      </c>
      <c r="AH48" s="110" t="s">
        <v>294</v>
      </c>
      <c r="AI48" s="123" t="s">
        <v>431</v>
      </c>
      <c r="AJ48" s="128">
        <v>300</v>
      </c>
      <c r="AK48" s="126"/>
      <c r="AL48" s="110" t="s">
        <v>294</v>
      </c>
      <c r="AM48" s="123" t="s">
        <v>431</v>
      </c>
      <c r="AN48" s="128">
        <v>300</v>
      </c>
      <c r="AO48" s="126"/>
      <c r="AP48" s="110" t="s">
        <v>294</v>
      </c>
      <c r="AQ48" s="123" t="s">
        <v>431</v>
      </c>
      <c r="AR48" s="128">
        <v>300</v>
      </c>
      <c r="AT48" s="110" t="s">
        <v>294</v>
      </c>
      <c r="AU48" s="123" t="s">
        <v>431</v>
      </c>
      <c r="AV48" s="128">
        <v>300</v>
      </c>
    </row>
    <row r="49" spans="2:48" ht="16.5" x14ac:dyDescent="0.25">
      <c r="B49" s="110" t="s">
        <v>295</v>
      </c>
      <c r="C49" s="123" t="s">
        <v>434</v>
      </c>
      <c r="D49" s="128">
        <f>1.12*D48-50</f>
        <v>286.00000000000006</v>
      </c>
      <c r="E49" s="119"/>
      <c r="F49" s="110" t="s">
        <v>295</v>
      </c>
      <c r="G49" s="123" t="s">
        <v>435</v>
      </c>
      <c r="H49" s="128">
        <f>1.12*H48-50</f>
        <v>286.00000000000006</v>
      </c>
      <c r="I49" s="122"/>
      <c r="J49" s="110" t="s">
        <v>295</v>
      </c>
      <c r="K49" s="123" t="s">
        <v>434</v>
      </c>
      <c r="L49" s="128">
        <f>1.12*L48-50</f>
        <v>286.00000000000006</v>
      </c>
      <c r="M49" s="119"/>
      <c r="N49" s="110" t="s">
        <v>295</v>
      </c>
      <c r="O49" s="123" t="s">
        <v>434</v>
      </c>
      <c r="P49" s="128">
        <f>1.12*P48-50</f>
        <v>286.00000000000006</v>
      </c>
      <c r="Q49" s="119"/>
      <c r="R49" s="110" t="s">
        <v>295</v>
      </c>
      <c r="S49" s="125" t="s">
        <v>434</v>
      </c>
      <c r="T49" s="129">
        <f>1.12*T48-50</f>
        <v>286.00000000000006</v>
      </c>
      <c r="U49" s="119"/>
      <c r="V49" s="110" t="s">
        <v>295</v>
      </c>
      <c r="W49" s="123" t="s">
        <v>434</v>
      </c>
      <c r="X49" s="128">
        <f>1.12*X48-50</f>
        <v>286.00000000000006</v>
      </c>
      <c r="Y49" s="126"/>
      <c r="Z49" s="110" t="s">
        <v>295</v>
      </c>
      <c r="AA49" s="127" t="s">
        <v>436</v>
      </c>
      <c r="AB49" s="130">
        <f>1.12*AB48-50</f>
        <v>286.00000000000006</v>
      </c>
      <c r="AC49" s="126"/>
      <c r="AD49" s="110" t="s">
        <v>295</v>
      </c>
      <c r="AE49" s="123" t="s">
        <v>434</v>
      </c>
      <c r="AF49" s="128">
        <f>1.12*AF48-50</f>
        <v>286.00000000000006</v>
      </c>
      <c r="AH49" s="110" t="s">
        <v>295</v>
      </c>
      <c r="AI49" s="123" t="s">
        <v>435</v>
      </c>
      <c r="AJ49" s="128">
        <f>1.12*AJ48-50</f>
        <v>286.00000000000006</v>
      </c>
      <c r="AK49" s="126"/>
      <c r="AL49" s="110" t="s">
        <v>295</v>
      </c>
      <c r="AM49" s="123" t="s">
        <v>434</v>
      </c>
      <c r="AN49" s="128">
        <f>1.12*AN48-50</f>
        <v>286.00000000000006</v>
      </c>
      <c r="AO49" s="126"/>
      <c r="AP49" s="110" t="s">
        <v>295</v>
      </c>
      <c r="AQ49" s="123" t="s">
        <v>435</v>
      </c>
      <c r="AR49" s="128">
        <f>1.12*AR48-50</f>
        <v>286.00000000000006</v>
      </c>
      <c r="AT49" s="110" t="s">
        <v>295</v>
      </c>
      <c r="AU49" s="123" t="s">
        <v>437</v>
      </c>
      <c r="AV49" s="128">
        <f>1.12*AV48-50</f>
        <v>286.00000000000006</v>
      </c>
    </row>
    <row r="50" spans="2:48" ht="16.5" x14ac:dyDescent="0.25">
      <c r="B50" s="110" t="s">
        <v>296</v>
      </c>
      <c r="C50" s="123" t="s">
        <v>438</v>
      </c>
      <c r="D50" s="128">
        <f>D49*(1-10^(-D29/10))</f>
        <v>0</v>
      </c>
      <c r="E50" s="119"/>
      <c r="F50" s="110" t="s">
        <v>296</v>
      </c>
      <c r="G50" s="123" t="s">
        <v>439</v>
      </c>
      <c r="H50" s="128">
        <f>H49*(1-10^(-H29/10))</f>
        <v>0</v>
      </c>
      <c r="I50" s="122"/>
      <c r="J50" s="110" t="s">
        <v>296</v>
      </c>
      <c r="K50" s="123" t="s">
        <v>438</v>
      </c>
      <c r="L50" s="128">
        <f>L49*(1-10^(-L29/10))</f>
        <v>0</v>
      </c>
      <c r="M50" s="119"/>
      <c r="N50" s="110" t="s">
        <v>296</v>
      </c>
      <c r="O50" s="123" t="s">
        <v>438</v>
      </c>
      <c r="P50" s="128">
        <f>P49*(1-10^(-P29/10))</f>
        <v>0</v>
      </c>
      <c r="Q50" s="119"/>
      <c r="R50" s="110" t="s">
        <v>296</v>
      </c>
      <c r="S50" s="125" t="s">
        <v>438</v>
      </c>
      <c r="T50" s="129">
        <f>T49*(1-10^(-T29/10))</f>
        <v>0</v>
      </c>
      <c r="U50" s="119"/>
      <c r="V50" s="110" t="s">
        <v>296</v>
      </c>
      <c r="W50" s="123" t="s">
        <v>439</v>
      </c>
      <c r="X50" s="128">
        <f>X49*(1-10^(-X29/10))</f>
        <v>0</v>
      </c>
      <c r="Y50" s="126"/>
      <c r="Z50" s="110" t="s">
        <v>296</v>
      </c>
      <c r="AA50" s="127" t="s">
        <v>438</v>
      </c>
      <c r="AB50" s="130">
        <f>AB49*(1-10^(-AB29/10))</f>
        <v>0</v>
      </c>
      <c r="AC50" s="126"/>
      <c r="AD50" s="110" t="s">
        <v>296</v>
      </c>
      <c r="AE50" s="123" t="s">
        <v>438</v>
      </c>
      <c r="AF50" s="128">
        <f>AF49*(1-10^(-AF29/10))</f>
        <v>0</v>
      </c>
      <c r="AH50" s="110" t="s">
        <v>296</v>
      </c>
      <c r="AI50" s="123" t="s">
        <v>438</v>
      </c>
      <c r="AJ50" s="128">
        <f>AJ49*(1-10^(-AJ29/10))</f>
        <v>0</v>
      </c>
      <c r="AK50" s="126"/>
      <c r="AL50" s="110" t="s">
        <v>296</v>
      </c>
      <c r="AM50" s="123" t="s">
        <v>440</v>
      </c>
      <c r="AN50" s="128">
        <f>AN49*(1-10^(-AN29/10))</f>
        <v>0</v>
      </c>
      <c r="AO50" s="126"/>
      <c r="AP50" s="110" t="s">
        <v>296</v>
      </c>
      <c r="AQ50" s="123" t="s">
        <v>439</v>
      </c>
      <c r="AR50" s="128">
        <f>AR49*(1-10^(-AR29/10))</f>
        <v>0</v>
      </c>
      <c r="AT50" s="110" t="s">
        <v>296</v>
      </c>
      <c r="AU50" s="123" t="s">
        <v>438</v>
      </c>
      <c r="AV50" s="128">
        <f>AV49*(1-10^(-AV29/10))</f>
        <v>0</v>
      </c>
    </row>
    <row r="51" spans="2:48" x14ac:dyDescent="0.25">
      <c r="B51" s="110" t="s">
        <v>297</v>
      </c>
      <c r="C51" s="127" t="s">
        <v>106</v>
      </c>
      <c r="D51" s="130">
        <v>16</v>
      </c>
      <c r="E51" s="119"/>
      <c r="F51" s="110" t="s">
        <v>297</v>
      </c>
      <c r="G51" s="127" t="s">
        <v>106</v>
      </c>
      <c r="H51" s="130">
        <v>26</v>
      </c>
      <c r="I51" s="122"/>
      <c r="J51" s="110" t="s">
        <v>297</v>
      </c>
      <c r="K51" s="127" t="s">
        <v>106</v>
      </c>
      <c r="L51" s="130">
        <v>0.5</v>
      </c>
      <c r="M51" s="119"/>
      <c r="N51" s="110" t="s">
        <v>297</v>
      </c>
      <c r="O51" s="127" t="s">
        <v>106</v>
      </c>
      <c r="P51" s="130">
        <v>16</v>
      </c>
      <c r="Q51" s="119"/>
      <c r="R51" s="110" t="s">
        <v>297</v>
      </c>
      <c r="S51" s="127" t="s">
        <v>106</v>
      </c>
      <c r="T51" s="130">
        <v>20</v>
      </c>
      <c r="U51" s="119"/>
      <c r="V51" s="110" t="s">
        <v>297</v>
      </c>
      <c r="W51" s="127" t="s">
        <v>106</v>
      </c>
      <c r="X51" s="130">
        <v>20</v>
      </c>
      <c r="Y51" s="126"/>
      <c r="Z51" s="110" t="s">
        <v>297</v>
      </c>
      <c r="AA51" s="127" t="s">
        <v>232</v>
      </c>
      <c r="AB51" s="130">
        <v>20</v>
      </c>
      <c r="AC51" s="126"/>
      <c r="AD51" s="110" t="s">
        <v>297</v>
      </c>
      <c r="AE51" s="123" t="s">
        <v>232</v>
      </c>
      <c r="AF51" s="128">
        <v>15</v>
      </c>
      <c r="AH51" s="110" t="s">
        <v>297</v>
      </c>
      <c r="AI51" s="123" t="s">
        <v>232</v>
      </c>
      <c r="AJ51" s="128">
        <v>9</v>
      </c>
      <c r="AK51" s="126"/>
      <c r="AL51" s="110" t="s">
        <v>297</v>
      </c>
      <c r="AM51" s="123" t="s">
        <v>232</v>
      </c>
      <c r="AN51" s="128">
        <v>18.5</v>
      </c>
      <c r="AO51" s="126"/>
      <c r="AP51" s="110" t="s">
        <v>297</v>
      </c>
      <c r="AQ51" s="123" t="s">
        <v>232</v>
      </c>
      <c r="AR51" s="128">
        <v>9</v>
      </c>
      <c r="AT51" s="110" t="s">
        <v>297</v>
      </c>
      <c r="AU51" s="123" t="s">
        <v>189</v>
      </c>
      <c r="AV51" s="128">
        <v>5</v>
      </c>
    </row>
    <row r="52" spans="2:48" x14ac:dyDescent="0.25">
      <c r="B52" s="250" t="s">
        <v>298</v>
      </c>
      <c r="C52" s="127" t="s">
        <v>108</v>
      </c>
      <c r="D52" s="174">
        <f>D15*D47*D51*10^3</f>
        <v>1.3248000000000001E-16</v>
      </c>
      <c r="E52" s="119"/>
      <c r="F52" s="250" t="s">
        <v>298</v>
      </c>
      <c r="G52" s="127" t="s">
        <v>108</v>
      </c>
      <c r="H52" s="174">
        <f>H15*H47*H51*10^3</f>
        <v>2.1528000000000002E-16</v>
      </c>
      <c r="I52" s="169"/>
      <c r="J52" s="250" t="s">
        <v>298</v>
      </c>
      <c r="K52" s="127" t="s">
        <v>108</v>
      </c>
      <c r="L52" s="174">
        <f>L15*L47*L51*10^3</f>
        <v>4.1400000000000003E-18</v>
      </c>
      <c r="M52" s="119"/>
      <c r="N52" s="250" t="s">
        <v>298</v>
      </c>
      <c r="O52" s="127" t="s">
        <v>108</v>
      </c>
      <c r="P52" s="174">
        <f>P15*P47*P51*10^3</f>
        <v>1.3248000000000001E-16</v>
      </c>
      <c r="Q52" s="119"/>
      <c r="R52" s="250" t="s">
        <v>298</v>
      </c>
      <c r="S52" s="127" t="s">
        <v>108</v>
      </c>
      <c r="T52" s="174">
        <f>T15*T47*T51*10^3</f>
        <v>1.6560000000000002E-16</v>
      </c>
      <c r="U52" s="119"/>
      <c r="V52" s="250" t="s">
        <v>298</v>
      </c>
      <c r="W52" s="127" t="s">
        <v>108</v>
      </c>
      <c r="X52" s="174">
        <f>X15*X47*X51*10^3</f>
        <v>1.6560000000000002E-16</v>
      </c>
      <c r="Y52" s="175"/>
      <c r="Z52" s="250" t="s">
        <v>298</v>
      </c>
      <c r="AA52" s="127" t="s">
        <v>233</v>
      </c>
      <c r="AB52" s="174">
        <f>AB15*AB47*AB51*10^3</f>
        <v>1.6560000000000002E-16</v>
      </c>
      <c r="AC52" s="175"/>
      <c r="AD52" s="250" t="s">
        <v>298</v>
      </c>
      <c r="AE52" s="123" t="s">
        <v>233</v>
      </c>
      <c r="AF52" s="176">
        <f>AF15*AF47*AF51*10^3</f>
        <v>1.242E-16</v>
      </c>
      <c r="AH52" s="250" t="s">
        <v>298</v>
      </c>
      <c r="AI52" s="123" t="s">
        <v>233</v>
      </c>
      <c r="AJ52" s="176">
        <f>AJ15*AJ47*AJ51*10^3</f>
        <v>7.4520000000000001E-17</v>
      </c>
      <c r="AK52" s="175"/>
      <c r="AL52" s="250" t="s">
        <v>298</v>
      </c>
      <c r="AM52" s="123" t="s">
        <v>233</v>
      </c>
      <c r="AN52" s="176">
        <f>AN15*AN47*AN51*10^3</f>
        <v>1.5318000000000003E-16</v>
      </c>
      <c r="AO52" s="175"/>
      <c r="AP52" s="250" t="s">
        <v>298</v>
      </c>
      <c r="AQ52" s="123" t="s">
        <v>233</v>
      </c>
      <c r="AR52" s="176">
        <f>AR15*AR47*AR51*10^3</f>
        <v>7.4520000000000001E-17</v>
      </c>
      <c r="AT52" s="250" t="s">
        <v>298</v>
      </c>
      <c r="AU52" s="123" t="s">
        <v>245</v>
      </c>
      <c r="AV52" s="176">
        <f>AV15*AV47*AV51*10^3</f>
        <v>1.0350000000000001E-16</v>
      </c>
    </row>
    <row r="53" spans="2:48" x14ac:dyDescent="0.25">
      <c r="B53" s="251"/>
      <c r="C53" s="127" t="s">
        <v>109</v>
      </c>
      <c r="D53" s="177">
        <f>10*LOG(D52)</f>
        <v>-158.77849680559194</v>
      </c>
      <c r="E53" s="119"/>
      <c r="F53" s="251"/>
      <c r="G53" s="127" t="s">
        <v>109</v>
      </c>
      <c r="H53" s="177">
        <f>10*LOG(H52)</f>
        <v>-156.66996315244302</v>
      </c>
      <c r="I53" s="169"/>
      <c r="J53" s="251"/>
      <c r="K53" s="127" t="s">
        <v>109</v>
      </c>
      <c r="L53" s="174">
        <f>10*LOG(L52)</f>
        <v>-173.829996588791</v>
      </c>
      <c r="M53" s="119"/>
      <c r="N53" s="251"/>
      <c r="O53" s="127" t="s">
        <v>109</v>
      </c>
      <c r="P53" s="174">
        <f>10*LOG(P52)</f>
        <v>-158.77849680559194</v>
      </c>
      <c r="Q53" s="119"/>
      <c r="R53" s="251"/>
      <c r="S53" s="127" t="s">
        <v>109</v>
      </c>
      <c r="T53" s="177">
        <f>10*LOG(T52)</f>
        <v>-157.80939667551138</v>
      </c>
      <c r="U53" s="119"/>
      <c r="V53" s="251"/>
      <c r="W53" s="127" t="s">
        <v>109</v>
      </c>
      <c r="X53" s="174">
        <f>10*LOG(X52)</f>
        <v>-157.80939667551138</v>
      </c>
      <c r="Y53" s="175"/>
      <c r="Z53" s="251"/>
      <c r="AA53" s="127" t="s">
        <v>190</v>
      </c>
      <c r="AB53" s="174">
        <f>10*LOG(AB52)</f>
        <v>-157.80939667551138</v>
      </c>
      <c r="AC53" s="175"/>
      <c r="AD53" s="251"/>
      <c r="AE53" s="123" t="s">
        <v>190</v>
      </c>
      <c r="AF53" s="176">
        <f>10*LOG(AF52)</f>
        <v>-159.05878404159438</v>
      </c>
      <c r="AH53" s="251"/>
      <c r="AI53" s="123" t="s">
        <v>190</v>
      </c>
      <c r="AJ53" s="176">
        <f>10*LOG(AJ52)</f>
        <v>-161.27727153775794</v>
      </c>
      <c r="AK53" s="175"/>
      <c r="AL53" s="251"/>
      <c r="AM53" s="123" t="s">
        <v>190</v>
      </c>
      <c r="AN53" s="176">
        <f>10*LOG(AN52)</f>
        <v>-158.14797934812105</v>
      </c>
      <c r="AO53" s="175"/>
      <c r="AP53" s="251"/>
      <c r="AQ53" s="123" t="s">
        <v>190</v>
      </c>
      <c r="AR53" s="176">
        <f>10*LOG(AR52)</f>
        <v>-161.27727153775794</v>
      </c>
      <c r="AT53" s="251"/>
      <c r="AU53" s="123" t="s">
        <v>246</v>
      </c>
      <c r="AV53" s="176">
        <f>10*LOG(AV52)</f>
        <v>-159.85059650207063</v>
      </c>
    </row>
    <row r="54" spans="2:48" ht="16.5" x14ac:dyDescent="0.25">
      <c r="B54" s="110" t="s">
        <v>299</v>
      </c>
      <c r="C54" s="127" t="s">
        <v>441</v>
      </c>
      <c r="D54" s="174">
        <f>10*LOG(D15*D47)</f>
        <v>-200.81969663215119</v>
      </c>
      <c r="E54" s="119"/>
      <c r="F54" s="110" t="s">
        <v>299</v>
      </c>
      <c r="G54" s="127" t="s">
        <v>442</v>
      </c>
      <c r="H54" s="174">
        <f>10*LOG(H15*H47)</f>
        <v>-200.81969663215119</v>
      </c>
      <c r="I54" s="169"/>
      <c r="J54" s="110" t="s">
        <v>299</v>
      </c>
      <c r="K54" s="127" t="s">
        <v>443</v>
      </c>
      <c r="L54" s="174">
        <f>10*LOG(L15*L47)</f>
        <v>-200.81969663215119</v>
      </c>
      <c r="M54" s="119"/>
      <c r="N54" s="110" t="s">
        <v>299</v>
      </c>
      <c r="O54" s="127" t="s">
        <v>443</v>
      </c>
      <c r="P54" s="174">
        <f>10*LOG(P15*P47)</f>
        <v>-200.81969663215119</v>
      </c>
      <c r="Q54" s="119"/>
      <c r="R54" s="110" t="s">
        <v>299</v>
      </c>
      <c r="S54" s="127" t="s">
        <v>444</v>
      </c>
      <c r="T54" s="174">
        <f>10*LOG(T15*T47)</f>
        <v>-200.81969663215119</v>
      </c>
      <c r="U54" s="119"/>
      <c r="V54" s="110" t="s">
        <v>299</v>
      </c>
      <c r="W54" s="127" t="s">
        <v>442</v>
      </c>
      <c r="X54" s="174">
        <f>10*LOG(X15*X47)</f>
        <v>-200.81969663215119</v>
      </c>
      <c r="Y54" s="175"/>
      <c r="Z54" s="110" t="s">
        <v>299</v>
      </c>
      <c r="AA54" s="127" t="s">
        <v>445</v>
      </c>
      <c r="AB54" s="174">
        <f>10*LOG(AB15*AB47)</f>
        <v>-200.81969663215119</v>
      </c>
      <c r="AC54" s="175"/>
      <c r="AD54" s="110" t="s">
        <v>299</v>
      </c>
      <c r="AE54" s="123" t="s">
        <v>445</v>
      </c>
      <c r="AF54" s="176">
        <f>10*LOG(AF15*AF47)</f>
        <v>-200.81969663215119</v>
      </c>
      <c r="AH54" s="110" t="s">
        <v>299</v>
      </c>
      <c r="AI54" s="123" t="s">
        <v>446</v>
      </c>
      <c r="AJ54" s="176">
        <f>10*LOG(AJ15*AJ47)</f>
        <v>-200.81969663215119</v>
      </c>
      <c r="AK54" s="175"/>
      <c r="AL54" s="110" t="s">
        <v>299</v>
      </c>
      <c r="AM54" s="123" t="s">
        <v>445</v>
      </c>
      <c r="AN54" s="176">
        <f>10*LOG(AN15*AN47)</f>
        <v>-200.81969663215119</v>
      </c>
      <c r="AO54" s="175"/>
      <c r="AP54" s="110" t="s">
        <v>299</v>
      </c>
      <c r="AQ54" s="123" t="s">
        <v>447</v>
      </c>
      <c r="AR54" s="176">
        <f>10*LOG(AR15*AR47)</f>
        <v>-200.81969663215119</v>
      </c>
      <c r="AT54" s="110" t="s">
        <v>299</v>
      </c>
      <c r="AU54" s="123" t="s">
        <v>444</v>
      </c>
      <c r="AV54" s="176">
        <f>10*LOG(AV15*AV47)</f>
        <v>-196.84029654543082</v>
      </c>
    </row>
    <row r="55" spans="2:48" x14ac:dyDescent="0.25">
      <c r="B55" s="114" t="s">
        <v>300</v>
      </c>
      <c r="C55" s="178" t="s">
        <v>113</v>
      </c>
      <c r="D55" s="179">
        <f>D37+D38</f>
        <v>16.5</v>
      </c>
      <c r="E55" s="119"/>
      <c r="F55" s="114" t="s">
        <v>300</v>
      </c>
      <c r="G55" s="178" t="s">
        <v>114</v>
      </c>
      <c r="H55" s="179">
        <f>H37+H38</f>
        <v>16.5</v>
      </c>
      <c r="I55" s="169"/>
      <c r="J55" s="114" t="s">
        <v>300</v>
      </c>
      <c r="K55" s="178" t="s">
        <v>115</v>
      </c>
      <c r="L55" s="179">
        <f>L37+L38</f>
        <v>16.5</v>
      </c>
      <c r="M55" s="119"/>
      <c r="N55" s="114" t="s">
        <v>300</v>
      </c>
      <c r="O55" s="178" t="s">
        <v>113</v>
      </c>
      <c r="P55" s="179">
        <f>P37+P38</f>
        <v>-2</v>
      </c>
      <c r="Q55" s="119"/>
      <c r="R55" s="114" t="s">
        <v>300</v>
      </c>
      <c r="S55" s="178" t="s">
        <v>116</v>
      </c>
      <c r="T55" s="179">
        <f>T37+T38</f>
        <v>-2</v>
      </c>
      <c r="U55" s="119"/>
      <c r="V55" s="114" t="s">
        <v>300</v>
      </c>
      <c r="W55" s="178" t="s">
        <v>115</v>
      </c>
      <c r="X55" s="179">
        <f>X37+X38</f>
        <v>16.5</v>
      </c>
      <c r="Y55" s="171"/>
      <c r="Z55" s="114" t="s">
        <v>300</v>
      </c>
      <c r="AA55" s="178" t="s">
        <v>113</v>
      </c>
      <c r="AB55" s="179">
        <f>AB37+AB38</f>
        <v>18</v>
      </c>
      <c r="AC55" s="171"/>
      <c r="AD55" s="114" t="s">
        <v>300</v>
      </c>
      <c r="AE55" s="180" t="s">
        <v>113</v>
      </c>
      <c r="AF55" s="181">
        <f>AF37+AF38</f>
        <v>18</v>
      </c>
      <c r="AH55" s="114" t="s">
        <v>300</v>
      </c>
      <c r="AI55" s="180" t="s">
        <v>113</v>
      </c>
      <c r="AJ55" s="181">
        <f>AJ37+AJ38</f>
        <v>18</v>
      </c>
      <c r="AK55" s="171"/>
      <c r="AL55" s="114" t="s">
        <v>300</v>
      </c>
      <c r="AM55" s="180" t="s">
        <v>113</v>
      </c>
      <c r="AN55" s="181">
        <f>AN37+AN38</f>
        <v>18</v>
      </c>
      <c r="AO55" s="171"/>
      <c r="AP55" s="114" t="s">
        <v>300</v>
      </c>
      <c r="AQ55" s="180" t="s">
        <v>113</v>
      </c>
      <c r="AR55" s="181">
        <f>AR37+AR38</f>
        <v>18</v>
      </c>
      <c r="AT55" s="114" t="s">
        <v>300</v>
      </c>
      <c r="AU55" s="180" t="s">
        <v>191</v>
      </c>
      <c r="AV55" s="181">
        <f>AV37+AV38</f>
        <v>-2</v>
      </c>
    </row>
    <row r="56" spans="2:48" ht="16.5" thickBot="1" x14ac:dyDescent="0.3">
      <c r="B56" s="111" t="s">
        <v>301</v>
      </c>
      <c r="C56" s="155" t="s">
        <v>118</v>
      </c>
      <c r="D56" s="167">
        <f>D37+D38-10*LOG(D47)</f>
        <v>-11.281512503836435</v>
      </c>
      <c r="E56" s="119"/>
      <c r="F56" s="111" t="s">
        <v>301</v>
      </c>
      <c r="G56" s="155" t="s">
        <v>119</v>
      </c>
      <c r="H56" s="167">
        <f>H37+H38-10*LOG(H47)</f>
        <v>-11.281512503836435</v>
      </c>
      <c r="I56" s="122"/>
      <c r="J56" s="111" t="s">
        <v>301</v>
      </c>
      <c r="K56" s="155" t="s">
        <v>120</v>
      </c>
      <c r="L56" s="167">
        <f>L37+L38-10*LOG(L47)</f>
        <v>-11.281512503836435</v>
      </c>
      <c r="M56" s="119"/>
      <c r="N56" s="111" t="s">
        <v>301</v>
      </c>
      <c r="O56" s="155" t="s">
        <v>121</v>
      </c>
      <c r="P56" s="167">
        <f>P37+P38-10*LOG(P47)</f>
        <v>-29.781512503836435</v>
      </c>
      <c r="Q56" s="119"/>
      <c r="R56" s="111" t="s">
        <v>301</v>
      </c>
      <c r="S56" s="155" t="s">
        <v>118</v>
      </c>
      <c r="T56" s="167">
        <f>T37+T38-10*LOG(T47)</f>
        <v>-29.781512503836435</v>
      </c>
      <c r="U56" s="119"/>
      <c r="V56" s="111" t="s">
        <v>301</v>
      </c>
      <c r="W56" s="155" t="s">
        <v>122</v>
      </c>
      <c r="X56" s="167">
        <f>X37+X38-10*LOG(X47)</f>
        <v>-11.281512503836435</v>
      </c>
      <c r="Y56" s="126"/>
      <c r="Z56" s="111" t="s">
        <v>301</v>
      </c>
      <c r="AA56" s="155" t="s">
        <v>120</v>
      </c>
      <c r="AB56" s="182">
        <f>AB37+AB38-10*LOG(AB47)</f>
        <v>-9.781512503836435</v>
      </c>
      <c r="AC56" s="183"/>
      <c r="AD56" s="111" t="s">
        <v>301</v>
      </c>
      <c r="AE56" s="149" t="s">
        <v>120</v>
      </c>
      <c r="AF56" s="184">
        <f>AF37+AF38-10*LOG(AF47)</f>
        <v>-9.781512503836435</v>
      </c>
      <c r="AH56" s="111" t="s">
        <v>301</v>
      </c>
      <c r="AI56" s="149" t="s">
        <v>120</v>
      </c>
      <c r="AJ56" s="184">
        <f>AJ37+AJ38-10*LOG(AJ47)</f>
        <v>-9.781512503836435</v>
      </c>
      <c r="AK56" s="183"/>
      <c r="AL56" s="111" t="s">
        <v>301</v>
      </c>
      <c r="AM56" s="149" t="s">
        <v>120</v>
      </c>
      <c r="AN56" s="184">
        <f>AN37+AN38-10*LOG(AN47)</f>
        <v>-9.781512503836435</v>
      </c>
      <c r="AO56" s="183"/>
      <c r="AP56" s="111" t="s">
        <v>301</v>
      </c>
      <c r="AQ56" s="149" t="s">
        <v>120</v>
      </c>
      <c r="AR56" s="184">
        <f>AR37+AR38-10*LOG(AR47)</f>
        <v>-9.781512503836435</v>
      </c>
      <c r="AT56" s="111" t="s">
        <v>301</v>
      </c>
      <c r="AU56" s="149" t="s">
        <v>257</v>
      </c>
      <c r="AV56" s="184">
        <f>AV37+AV38-10*LOG(AV47)</f>
        <v>-33.760912590556813</v>
      </c>
    </row>
    <row r="57" spans="2:48" ht="16.5" thickBot="1" x14ac:dyDescent="0.3">
      <c r="B57" s="157"/>
      <c r="C57" s="157"/>
      <c r="D57" s="157"/>
      <c r="E57" s="119"/>
      <c r="F57" s="157"/>
      <c r="G57" s="157"/>
      <c r="H57" s="157"/>
      <c r="I57" s="119"/>
      <c r="J57" s="157"/>
      <c r="K57" s="157"/>
      <c r="L57" s="157"/>
      <c r="M57" s="119"/>
      <c r="N57" s="157"/>
      <c r="O57" s="157"/>
      <c r="P57" s="157"/>
      <c r="Q57" s="119"/>
      <c r="R57" s="158"/>
      <c r="S57" s="158"/>
      <c r="T57" s="158"/>
      <c r="U57" s="119"/>
      <c r="V57" s="157"/>
      <c r="W57" s="157"/>
      <c r="X57" s="157"/>
      <c r="Y57" s="157"/>
      <c r="Z57" s="119"/>
      <c r="AA57" s="119"/>
      <c r="AB57" s="119"/>
      <c r="AC57" s="157"/>
      <c r="AD57" s="157"/>
      <c r="AE57" s="157"/>
      <c r="AF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T57" s="157"/>
      <c r="AU57" s="157"/>
      <c r="AV57" s="157"/>
    </row>
    <row r="58" spans="2:48" ht="16.5" x14ac:dyDescent="0.25">
      <c r="B58" s="108" t="s">
        <v>302</v>
      </c>
      <c r="C58" s="185" t="s">
        <v>448</v>
      </c>
      <c r="D58" s="186">
        <v>2</v>
      </c>
      <c r="E58" s="119"/>
      <c r="F58" s="108" t="s">
        <v>311</v>
      </c>
      <c r="G58" s="185" t="s">
        <v>448</v>
      </c>
      <c r="H58" s="186">
        <v>2</v>
      </c>
      <c r="I58" s="122"/>
      <c r="J58" s="108" t="s">
        <v>302</v>
      </c>
      <c r="K58" s="185" t="s">
        <v>449</v>
      </c>
      <c r="L58" s="186">
        <v>2</v>
      </c>
      <c r="M58" s="119"/>
      <c r="N58" s="108" t="s">
        <v>302</v>
      </c>
      <c r="O58" s="185" t="s">
        <v>448</v>
      </c>
      <c r="P58" s="186">
        <v>2</v>
      </c>
      <c r="Q58" s="119"/>
      <c r="R58" s="108" t="s">
        <v>302</v>
      </c>
      <c r="S58" s="185" t="s">
        <v>448</v>
      </c>
      <c r="T58" s="186">
        <v>2</v>
      </c>
      <c r="U58" s="119"/>
      <c r="V58" s="108" t="s">
        <v>302</v>
      </c>
      <c r="W58" s="185" t="s">
        <v>450</v>
      </c>
      <c r="X58" s="186">
        <v>2</v>
      </c>
      <c r="Y58" s="126"/>
      <c r="Z58" s="108" t="s">
        <v>302</v>
      </c>
      <c r="AA58" s="185" t="s">
        <v>449</v>
      </c>
      <c r="AB58" s="186">
        <v>1</v>
      </c>
      <c r="AC58" s="126"/>
      <c r="AD58" s="108" t="s">
        <v>302</v>
      </c>
      <c r="AE58" s="187" t="s">
        <v>449</v>
      </c>
      <c r="AF58" s="188">
        <v>1</v>
      </c>
      <c r="AH58" s="108" t="s">
        <v>302</v>
      </c>
      <c r="AI58" s="187" t="s">
        <v>448</v>
      </c>
      <c r="AJ58" s="188">
        <v>1</v>
      </c>
      <c r="AK58" s="126"/>
      <c r="AL58" s="108" t="s">
        <v>302</v>
      </c>
      <c r="AM58" s="187" t="s">
        <v>449</v>
      </c>
      <c r="AN58" s="188">
        <v>1</v>
      </c>
      <c r="AO58" s="126"/>
      <c r="AP58" s="108" t="s">
        <v>302</v>
      </c>
      <c r="AQ58" s="187" t="s">
        <v>451</v>
      </c>
      <c r="AR58" s="188">
        <v>1</v>
      </c>
      <c r="AT58" s="108" t="s">
        <v>302</v>
      </c>
      <c r="AU58" s="187" t="s">
        <v>449</v>
      </c>
      <c r="AV58" s="188">
        <v>1</v>
      </c>
    </row>
    <row r="59" spans="2:48" ht="16.5" x14ac:dyDescent="0.25">
      <c r="B59" s="110" t="s">
        <v>303</v>
      </c>
      <c r="C59" s="127" t="s">
        <v>452</v>
      </c>
      <c r="D59" s="130">
        <v>0</v>
      </c>
      <c r="E59" s="119"/>
      <c r="F59" s="110" t="s">
        <v>303</v>
      </c>
      <c r="G59" s="127" t="s">
        <v>453</v>
      </c>
      <c r="H59" s="130">
        <v>0</v>
      </c>
      <c r="I59" s="122"/>
      <c r="J59" s="110" t="s">
        <v>303</v>
      </c>
      <c r="K59" s="127" t="s">
        <v>453</v>
      </c>
      <c r="L59" s="130">
        <v>0</v>
      </c>
      <c r="M59" s="119"/>
      <c r="N59" s="110" t="s">
        <v>303</v>
      </c>
      <c r="O59" s="127" t="s">
        <v>452</v>
      </c>
      <c r="P59" s="130">
        <v>0</v>
      </c>
      <c r="Q59" s="119"/>
      <c r="R59" s="110" t="s">
        <v>303</v>
      </c>
      <c r="S59" s="127" t="s">
        <v>454</v>
      </c>
      <c r="T59" s="130">
        <v>0</v>
      </c>
      <c r="U59" s="119"/>
      <c r="V59" s="110" t="s">
        <v>303</v>
      </c>
      <c r="W59" s="127" t="s">
        <v>453</v>
      </c>
      <c r="X59" s="130">
        <v>0</v>
      </c>
      <c r="Y59" s="126"/>
      <c r="Z59" s="110" t="s">
        <v>303</v>
      </c>
      <c r="AA59" s="127" t="s">
        <v>453</v>
      </c>
      <c r="AB59" s="130">
        <v>0</v>
      </c>
      <c r="AC59" s="126"/>
      <c r="AD59" s="110" t="s">
        <v>303</v>
      </c>
      <c r="AE59" s="123" t="s">
        <v>452</v>
      </c>
      <c r="AF59" s="128">
        <v>0</v>
      </c>
      <c r="AH59" s="110" t="s">
        <v>303</v>
      </c>
      <c r="AI59" s="123" t="s">
        <v>453</v>
      </c>
      <c r="AJ59" s="128">
        <v>0</v>
      </c>
      <c r="AK59" s="126"/>
      <c r="AL59" s="110" t="s">
        <v>303</v>
      </c>
      <c r="AM59" s="123" t="s">
        <v>455</v>
      </c>
      <c r="AN59" s="128">
        <v>0</v>
      </c>
      <c r="AO59" s="126"/>
      <c r="AP59" s="110" t="s">
        <v>303</v>
      </c>
      <c r="AQ59" s="123" t="s">
        <v>452</v>
      </c>
      <c r="AR59" s="128">
        <v>0</v>
      </c>
      <c r="AT59" s="110" t="s">
        <v>303</v>
      </c>
      <c r="AU59" s="123" t="s">
        <v>452</v>
      </c>
      <c r="AV59" s="128">
        <v>0</v>
      </c>
    </row>
    <row r="60" spans="2:48" ht="16.5" x14ac:dyDescent="0.25">
      <c r="B60" s="113" t="s">
        <v>304</v>
      </c>
      <c r="C60" s="123" t="s">
        <v>456</v>
      </c>
      <c r="D60" s="128">
        <f>D58+D59</f>
        <v>2</v>
      </c>
      <c r="E60" s="119"/>
      <c r="F60" s="113" t="s">
        <v>312</v>
      </c>
      <c r="G60" s="123" t="s">
        <v>456</v>
      </c>
      <c r="H60" s="128">
        <f>H58+H59</f>
        <v>2</v>
      </c>
      <c r="I60" s="122"/>
      <c r="J60" s="113" t="s">
        <v>304</v>
      </c>
      <c r="K60" s="123" t="s">
        <v>456</v>
      </c>
      <c r="L60" s="128">
        <f>L58+L59</f>
        <v>2</v>
      </c>
      <c r="M60" s="119"/>
      <c r="N60" s="113" t="s">
        <v>304</v>
      </c>
      <c r="O60" s="123" t="s">
        <v>457</v>
      </c>
      <c r="P60" s="128">
        <f>P58+P59</f>
        <v>2</v>
      </c>
      <c r="Q60" s="119"/>
      <c r="R60" s="113" t="s">
        <v>304</v>
      </c>
      <c r="S60" s="123" t="s">
        <v>457</v>
      </c>
      <c r="T60" s="128">
        <f>T58+T59</f>
        <v>2</v>
      </c>
      <c r="U60" s="119"/>
      <c r="V60" s="113" t="s">
        <v>304</v>
      </c>
      <c r="W60" s="123" t="s">
        <v>458</v>
      </c>
      <c r="X60" s="128">
        <f>X58+X59</f>
        <v>2</v>
      </c>
      <c r="Y60" s="126"/>
      <c r="Z60" s="113" t="s">
        <v>304</v>
      </c>
      <c r="AA60" s="127" t="s">
        <v>456</v>
      </c>
      <c r="AB60" s="130">
        <v>1</v>
      </c>
      <c r="AC60" s="126"/>
      <c r="AD60" s="113" t="s">
        <v>304</v>
      </c>
      <c r="AE60" s="123" t="s">
        <v>456</v>
      </c>
      <c r="AF60" s="128">
        <v>1</v>
      </c>
      <c r="AH60" s="113" t="s">
        <v>304</v>
      </c>
      <c r="AI60" s="123" t="s">
        <v>458</v>
      </c>
      <c r="AJ60" s="128">
        <v>1</v>
      </c>
      <c r="AK60" s="126"/>
      <c r="AL60" s="113" t="s">
        <v>304</v>
      </c>
      <c r="AM60" s="123" t="s">
        <v>458</v>
      </c>
      <c r="AN60" s="128">
        <v>1</v>
      </c>
      <c r="AO60" s="126"/>
      <c r="AP60" s="113" t="s">
        <v>304</v>
      </c>
      <c r="AQ60" s="123" t="s">
        <v>456</v>
      </c>
      <c r="AR60" s="128">
        <v>1</v>
      </c>
      <c r="AT60" s="113" t="s">
        <v>304</v>
      </c>
      <c r="AU60" s="123" t="s">
        <v>457</v>
      </c>
      <c r="AV60" s="128">
        <v>1</v>
      </c>
    </row>
    <row r="61" spans="2:48" ht="16.5" x14ac:dyDescent="0.25">
      <c r="B61" s="257" t="s">
        <v>305</v>
      </c>
      <c r="C61" s="123" t="s">
        <v>459</v>
      </c>
      <c r="D61" s="128">
        <v>1200</v>
      </c>
      <c r="E61" s="119"/>
      <c r="F61" s="257" t="s">
        <v>313</v>
      </c>
      <c r="G61" s="123" t="s">
        <v>460</v>
      </c>
      <c r="H61" s="128">
        <v>9600</v>
      </c>
      <c r="I61" s="122"/>
      <c r="J61" s="257" t="s">
        <v>305</v>
      </c>
      <c r="K61" s="123" t="s">
        <v>459</v>
      </c>
      <c r="L61" s="128">
        <v>1200</v>
      </c>
      <c r="M61" s="119"/>
      <c r="N61" s="257" t="s">
        <v>305</v>
      </c>
      <c r="O61" s="123" t="s">
        <v>461</v>
      </c>
      <c r="P61" s="128">
        <v>1200</v>
      </c>
      <c r="Q61" s="119"/>
      <c r="R61" s="257" t="s">
        <v>305</v>
      </c>
      <c r="S61" s="127" t="s">
        <v>460</v>
      </c>
      <c r="T61" s="130">
        <v>1200</v>
      </c>
      <c r="U61" s="119"/>
      <c r="V61" s="257" t="s">
        <v>305</v>
      </c>
      <c r="W61" s="123" t="s">
        <v>460</v>
      </c>
      <c r="X61" s="128">
        <v>1200</v>
      </c>
      <c r="Y61" s="126"/>
      <c r="Z61" s="257" t="s">
        <v>305</v>
      </c>
      <c r="AA61" s="127" t="s">
        <v>459</v>
      </c>
      <c r="AB61" s="189">
        <v>19200</v>
      </c>
      <c r="AC61" s="126"/>
      <c r="AD61" s="257" t="s">
        <v>305</v>
      </c>
      <c r="AE61" s="123" t="s">
        <v>459</v>
      </c>
      <c r="AF61" s="128">
        <v>9600</v>
      </c>
      <c r="AH61" s="257" t="s">
        <v>305</v>
      </c>
      <c r="AI61" s="123" t="s">
        <v>459</v>
      </c>
      <c r="AJ61" s="128">
        <v>1200</v>
      </c>
      <c r="AK61" s="126"/>
      <c r="AL61" s="257" t="s">
        <v>305</v>
      </c>
      <c r="AM61" s="123" t="s">
        <v>460</v>
      </c>
      <c r="AN61" s="128">
        <v>9600</v>
      </c>
      <c r="AO61" s="126"/>
      <c r="AP61" s="257" t="s">
        <v>305</v>
      </c>
      <c r="AQ61" s="123" t="s">
        <v>460</v>
      </c>
      <c r="AR61" s="265">
        <v>600</v>
      </c>
      <c r="AT61" s="257" t="s">
        <v>305</v>
      </c>
      <c r="AU61" s="123" t="s">
        <v>460</v>
      </c>
      <c r="AV61" s="265">
        <v>1000</v>
      </c>
    </row>
    <row r="62" spans="2:48" ht="16.5" x14ac:dyDescent="0.25">
      <c r="B62" s="258"/>
      <c r="C62" s="123" t="s">
        <v>462</v>
      </c>
      <c r="D62" s="128">
        <f>10*LOG(D61)</f>
        <v>30.791812460476248</v>
      </c>
      <c r="E62" s="119"/>
      <c r="F62" s="258"/>
      <c r="G62" s="123" t="s">
        <v>463</v>
      </c>
      <c r="H62" s="128">
        <f>10*LOG(H61)</f>
        <v>39.822712330395682</v>
      </c>
      <c r="I62" s="122"/>
      <c r="J62" s="258"/>
      <c r="K62" s="123" t="s">
        <v>464</v>
      </c>
      <c r="L62" s="128">
        <f>10*LOG(L61)</f>
        <v>30.791812460476248</v>
      </c>
      <c r="M62" s="119"/>
      <c r="N62" s="258"/>
      <c r="O62" s="123" t="s">
        <v>462</v>
      </c>
      <c r="P62" s="128">
        <f>10*LOG(P61)</f>
        <v>30.791812460476248</v>
      </c>
      <c r="Q62" s="119"/>
      <c r="R62" s="258"/>
      <c r="S62" s="127" t="s">
        <v>465</v>
      </c>
      <c r="T62" s="130">
        <f>10*LOG(T61)</f>
        <v>30.791812460476248</v>
      </c>
      <c r="U62" s="119"/>
      <c r="V62" s="258"/>
      <c r="W62" s="123" t="s">
        <v>466</v>
      </c>
      <c r="X62" s="128">
        <f>10*LOG(X61)</f>
        <v>30.791812460476248</v>
      </c>
      <c r="Y62" s="126"/>
      <c r="Z62" s="258"/>
      <c r="AA62" s="127" t="s">
        <v>465</v>
      </c>
      <c r="AB62" s="160">
        <f>10*LOG(AB61)</f>
        <v>42.833012287035494</v>
      </c>
      <c r="AC62" s="126"/>
      <c r="AD62" s="258"/>
      <c r="AE62" s="123" t="s">
        <v>463</v>
      </c>
      <c r="AF62" s="161">
        <f>10*LOG(AF61)</f>
        <v>39.822712330395682</v>
      </c>
      <c r="AH62" s="258"/>
      <c r="AI62" s="123" t="s">
        <v>464</v>
      </c>
      <c r="AJ62" s="161">
        <f>10*LOG(AJ61)</f>
        <v>30.791812460476248</v>
      </c>
      <c r="AK62" s="126"/>
      <c r="AL62" s="258"/>
      <c r="AM62" s="123" t="s">
        <v>462</v>
      </c>
      <c r="AN62" s="161">
        <f>10*LOG(AN61)</f>
        <v>39.822712330395682</v>
      </c>
      <c r="AO62" s="126"/>
      <c r="AP62" s="258"/>
      <c r="AQ62" s="123" t="s">
        <v>464</v>
      </c>
      <c r="AR62" s="161">
        <f>10*LOG(AR61)</f>
        <v>27.781512503836435</v>
      </c>
      <c r="AT62" s="258"/>
      <c r="AU62" s="123" t="s">
        <v>462</v>
      </c>
      <c r="AV62" s="161">
        <f>10*LOG(AV61)</f>
        <v>30</v>
      </c>
    </row>
    <row r="63" spans="2:48" ht="16.5" x14ac:dyDescent="0.25">
      <c r="B63" s="110" t="s">
        <v>306</v>
      </c>
      <c r="C63" s="123" t="s">
        <v>467</v>
      </c>
      <c r="D63" s="128">
        <f>10^-6</f>
        <v>9.9999999999999995E-7</v>
      </c>
      <c r="E63" s="119"/>
      <c r="F63" s="110" t="s">
        <v>314</v>
      </c>
      <c r="G63" s="123" t="s">
        <v>468</v>
      </c>
      <c r="H63" s="128">
        <f>10^-6</f>
        <v>9.9999999999999995E-7</v>
      </c>
      <c r="I63" s="122"/>
      <c r="J63" s="110" t="s">
        <v>306</v>
      </c>
      <c r="K63" s="123" t="s">
        <v>467</v>
      </c>
      <c r="L63" s="128">
        <f>10^-6</f>
        <v>9.9999999999999995E-7</v>
      </c>
      <c r="M63" s="119"/>
      <c r="N63" s="110" t="s">
        <v>306</v>
      </c>
      <c r="O63" s="123" t="s">
        <v>467</v>
      </c>
      <c r="P63" s="128">
        <f>10^-6</f>
        <v>9.9999999999999995E-7</v>
      </c>
      <c r="Q63" s="119"/>
      <c r="R63" s="110" t="s">
        <v>306</v>
      </c>
      <c r="S63" s="125" t="s">
        <v>469</v>
      </c>
      <c r="T63" s="129">
        <f>10^-6</f>
        <v>9.9999999999999995E-7</v>
      </c>
      <c r="U63" s="119"/>
      <c r="V63" s="110" t="s">
        <v>306</v>
      </c>
      <c r="W63" s="123" t="s">
        <v>469</v>
      </c>
      <c r="X63" s="128">
        <f>10^-6</f>
        <v>9.9999999999999995E-7</v>
      </c>
      <c r="Y63" s="126"/>
      <c r="Z63" s="110" t="s">
        <v>306</v>
      </c>
      <c r="AA63" s="127" t="s">
        <v>470</v>
      </c>
      <c r="AB63" s="190">
        <f>10^-6</f>
        <v>9.9999999999999995E-7</v>
      </c>
      <c r="AC63" s="126"/>
      <c r="AD63" s="110" t="s">
        <v>306</v>
      </c>
      <c r="AE63" s="123" t="s">
        <v>468</v>
      </c>
      <c r="AF63" s="191">
        <f>10^-6</f>
        <v>9.9999999999999995E-7</v>
      </c>
      <c r="AH63" s="110" t="s">
        <v>306</v>
      </c>
      <c r="AI63" s="123" t="s">
        <v>467</v>
      </c>
      <c r="AJ63" s="128">
        <f>10^-6</f>
        <v>9.9999999999999995E-7</v>
      </c>
      <c r="AK63" s="126"/>
      <c r="AL63" s="110" t="s">
        <v>306</v>
      </c>
      <c r="AM63" s="123" t="s">
        <v>469</v>
      </c>
      <c r="AN63" s="191">
        <f>10^-5</f>
        <v>1.0000000000000001E-5</v>
      </c>
      <c r="AO63" s="126"/>
      <c r="AP63" s="110" t="s">
        <v>306</v>
      </c>
      <c r="AQ63" s="123" t="s">
        <v>469</v>
      </c>
      <c r="AR63" s="191">
        <f>10^-5</f>
        <v>1.0000000000000001E-5</v>
      </c>
      <c r="AT63" s="110" t="s">
        <v>306</v>
      </c>
      <c r="AU63" s="123" t="s">
        <v>469</v>
      </c>
      <c r="AV63" s="128">
        <f>10^-6</f>
        <v>9.9999999999999995E-7</v>
      </c>
    </row>
    <row r="64" spans="2:48" ht="16.5" x14ac:dyDescent="0.25">
      <c r="B64" s="110" t="s">
        <v>471</v>
      </c>
      <c r="C64" s="127" t="s">
        <v>472</v>
      </c>
      <c r="D64" s="192">
        <f>D40-D53</f>
        <v>15.745109340641164</v>
      </c>
      <c r="E64" s="119"/>
      <c r="F64" s="110" t="s">
        <v>471</v>
      </c>
      <c r="G64" s="127" t="s">
        <v>473</v>
      </c>
      <c r="H64" s="130">
        <f>H40-H53</f>
        <v>13.63657568749224</v>
      </c>
      <c r="I64" s="122"/>
      <c r="J64" s="110" t="s">
        <v>471</v>
      </c>
      <c r="K64" s="127" t="s">
        <v>472</v>
      </c>
      <c r="L64" s="174">
        <f>L40-L53</f>
        <v>21.765709253920789</v>
      </c>
      <c r="M64" s="119"/>
      <c r="N64" s="110" t="s">
        <v>471</v>
      </c>
      <c r="O64" s="127" t="s">
        <v>472</v>
      </c>
      <c r="P64" s="174">
        <f>P40-P53</f>
        <v>39.746334608475166</v>
      </c>
      <c r="Q64" s="119"/>
      <c r="R64" s="110" t="s">
        <v>307</v>
      </c>
      <c r="S64" s="127" t="s">
        <v>474</v>
      </c>
      <c r="T64" s="174">
        <f>T40-T53</f>
        <v>35.171168202951378</v>
      </c>
      <c r="U64" s="119"/>
      <c r="V64" s="110" t="s">
        <v>475</v>
      </c>
      <c r="W64" s="127" t="s">
        <v>474</v>
      </c>
      <c r="X64" s="174">
        <f>X40-X53</f>
        <v>29.920555569034377</v>
      </c>
      <c r="Y64" s="175"/>
      <c r="Z64" s="110" t="s">
        <v>307</v>
      </c>
      <c r="AA64" s="127" t="s">
        <v>476</v>
      </c>
      <c r="AB64" s="193">
        <f>AB40-AB53</f>
        <v>16.649343021837751</v>
      </c>
      <c r="AC64" s="194"/>
      <c r="AD64" s="110" t="s">
        <v>471</v>
      </c>
      <c r="AE64" s="123" t="s">
        <v>476</v>
      </c>
      <c r="AF64" s="162">
        <f>AF40-AF53</f>
        <v>14.515096620003789</v>
      </c>
      <c r="AH64" s="110" t="s">
        <v>471</v>
      </c>
      <c r="AI64" s="123" t="s">
        <v>473</v>
      </c>
      <c r="AJ64" s="161">
        <f>AJ40-AJ53</f>
        <v>16.73358411616735</v>
      </c>
      <c r="AK64" s="194"/>
      <c r="AL64" s="110" t="s">
        <v>471</v>
      </c>
      <c r="AM64" s="123" t="s">
        <v>477</v>
      </c>
      <c r="AN64" s="162">
        <f>AN40-AN53</f>
        <v>16.987925694447426</v>
      </c>
      <c r="AO64" s="194"/>
      <c r="AP64" s="110" t="s">
        <v>471</v>
      </c>
      <c r="AQ64" s="123" t="s">
        <v>473</v>
      </c>
      <c r="AR64" s="162">
        <f>AR40-AR53</f>
        <v>16.73358411616735</v>
      </c>
      <c r="AT64" s="110" t="s">
        <v>471</v>
      </c>
      <c r="AU64" s="123" t="s">
        <v>472</v>
      </c>
      <c r="AV64" s="161">
        <f>AV40-AV53</f>
        <v>40.818434304953854</v>
      </c>
    </row>
    <row r="65" spans="2:48" ht="16.5" x14ac:dyDescent="0.25">
      <c r="B65" s="110" t="s">
        <v>478</v>
      </c>
      <c r="C65" s="123" t="s">
        <v>479</v>
      </c>
      <c r="D65" s="128">
        <v>10.5</v>
      </c>
      <c r="E65" s="119"/>
      <c r="F65" s="110" t="s">
        <v>308</v>
      </c>
      <c r="G65" s="123" t="s">
        <v>480</v>
      </c>
      <c r="H65" s="128">
        <v>10.5</v>
      </c>
      <c r="I65" s="122"/>
      <c r="J65" s="110" t="s">
        <v>478</v>
      </c>
      <c r="K65" s="123" t="s">
        <v>480</v>
      </c>
      <c r="L65" s="128">
        <v>10.5</v>
      </c>
      <c r="M65" s="119"/>
      <c r="N65" s="110" t="s">
        <v>478</v>
      </c>
      <c r="O65" s="123" t="s">
        <v>480</v>
      </c>
      <c r="P65" s="128">
        <v>10.5</v>
      </c>
      <c r="Q65" s="119"/>
      <c r="R65" s="110" t="s">
        <v>481</v>
      </c>
      <c r="S65" s="125" t="s">
        <v>482</v>
      </c>
      <c r="T65" s="129">
        <v>10.5</v>
      </c>
      <c r="U65" s="119"/>
      <c r="V65" s="110" t="s">
        <v>478</v>
      </c>
      <c r="W65" s="123" t="s">
        <v>480</v>
      </c>
      <c r="X65" s="128">
        <v>10.5</v>
      </c>
      <c r="Y65" s="126"/>
      <c r="Z65" s="110" t="s">
        <v>308</v>
      </c>
      <c r="AA65" s="127" t="s">
        <v>480</v>
      </c>
      <c r="AB65" s="130">
        <v>10.5</v>
      </c>
      <c r="AC65" s="126"/>
      <c r="AD65" s="110" t="s">
        <v>315</v>
      </c>
      <c r="AE65" s="123" t="s">
        <v>479</v>
      </c>
      <c r="AF65" s="128">
        <v>10.5</v>
      </c>
      <c r="AH65" s="110" t="s">
        <v>483</v>
      </c>
      <c r="AI65" s="123" t="s">
        <v>480</v>
      </c>
      <c r="AJ65" s="128">
        <v>10.5</v>
      </c>
      <c r="AK65" s="126"/>
      <c r="AL65" s="110" t="s">
        <v>478</v>
      </c>
      <c r="AM65" s="123" t="s">
        <v>484</v>
      </c>
      <c r="AN65" s="128">
        <v>11.9</v>
      </c>
      <c r="AO65" s="126"/>
      <c r="AP65" s="110" t="s">
        <v>315</v>
      </c>
      <c r="AQ65" s="123" t="s">
        <v>479</v>
      </c>
      <c r="AR65" s="128">
        <v>11.9</v>
      </c>
      <c r="AT65" s="110" t="s">
        <v>315</v>
      </c>
      <c r="AU65" s="123" t="s">
        <v>484</v>
      </c>
      <c r="AV65" s="128">
        <v>10.5</v>
      </c>
    </row>
    <row r="66" spans="2:48" ht="16.5" x14ac:dyDescent="0.25">
      <c r="B66" s="110" t="s">
        <v>485</v>
      </c>
      <c r="C66" s="127" t="s">
        <v>486</v>
      </c>
      <c r="D66" s="130">
        <f>D65+D60</f>
        <v>12.5</v>
      </c>
      <c r="E66" s="119"/>
      <c r="F66" s="110" t="s">
        <v>316</v>
      </c>
      <c r="G66" s="127" t="s">
        <v>486</v>
      </c>
      <c r="H66" s="130">
        <f>H65+H60</f>
        <v>12.5</v>
      </c>
      <c r="I66" s="122"/>
      <c r="J66" s="110" t="s">
        <v>309</v>
      </c>
      <c r="K66" s="127" t="s">
        <v>486</v>
      </c>
      <c r="L66" s="130">
        <f>L65+L60</f>
        <v>12.5</v>
      </c>
      <c r="M66" s="119"/>
      <c r="N66" s="110" t="s">
        <v>487</v>
      </c>
      <c r="O66" s="127" t="s">
        <v>488</v>
      </c>
      <c r="P66" s="130">
        <f>P65+P60</f>
        <v>12.5</v>
      </c>
      <c r="Q66" s="119"/>
      <c r="R66" s="110" t="s">
        <v>309</v>
      </c>
      <c r="S66" s="127" t="s">
        <v>489</v>
      </c>
      <c r="T66" s="130">
        <f>T65+T60</f>
        <v>12.5</v>
      </c>
      <c r="U66" s="119"/>
      <c r="V66" s="110" t="s">
        <v>485</v>
      </c>
      <c r="W66" s="127" t="s">
        <v>486</v>
      </c>
      <c r="X66" s="130">
        <f>X65+X60</f>
        <v>12.5</v>
      </c>
      <c r="Y66" s="126"/>
      <c r="Z66" s="110" t="s">
        <v>309</v>
      </c>
      <c r="AA66" s="127" t="s">
        <v>486</v>
      </c>
      <c r="AB66" s="193">
        <f>AB65+AB58+AB59+AB60</f>
        <v>12.5</v>
      </c>
      <c r="AC66" s="194"/>
      <c r="AD66" s="110" t="s">
        <v>316</v>
      </c>
      <c r="AE66" s="123" t="s">
        <v>486</v>
      </c>
      <c r="AF66" s="162">
        <f>AF65+AF58+AF59+AF60</f>
        <v>12.5</v>
      </c>
      <c r="AH66" s="110" t="s">
        <v>490</v>
      </c>
      <c r="AI66" s="123" t="s">
        <v>488</v>
      </c>
      <c r="AJ66" s="161">
        <f>AJ65+AJ58+AJ59+AJ60</f>
        <v>12.5</v>
      </c>
      <c r="AK66" s="194"/>
      <c r="AL66" s="110" t="s">
        <v>490</v>
      </c>
      <c r="AM66" s="123" t="s">
        <v>486</v>
      </c>
      <c r="AN66" s="162">
        <f>AN65+AN58+AN59+AN60</f>
        <v>13.9</v>
      </c>
      <c r="AO66" s="194"/>
      <c r="AP66" s="110" t="s">
        <v>485</v>
      </c>
      <c r="AQ66" s="123" t="s">
        <v>486</v>
      </c>
      <c r="AR66" s="162">
        <f>AR65+AR58+AR59+AR60</f>
        <v>13.9</v>
      </c>
      <c r="AT66" s="110" t="s">
        <v>490</v>
      </c>
      <c r="AU66" s="123" t="s">
        <v>488</v>
      </c>
      <c r="AV66" s="161">
        <f>AV76</f>
        <v>11.860896458710442</v>
      </c>
    </row>
    <row r="67" spans="2:48" ht="16.5" thickBot="1" x14ac:dyDescent="0.3">
      <c r="B67" s="115" t="s">
        <v>310</v>
      </c>
      <c r="C67" s="195" t="s">
        <v>167</v>
      </c>
      <c r="D67" s="196">
        <f>D64-D66</f>
        <v>3.2451093406411644</v>
      </c>
      <c r="E67" s="197"/>
      <c r="F67" s="115" t="s">
        <v>317</v>
      </c>
      <c r="G67" s="195" t="s">
        <v>154</v>
      </c>
      <c r="H67" s="196">
        <f>H64-H66</f>
        <v>1.1365756874922397</v>
      </c>
      <c r="I67" s="198"/>
      <c r="J67" s="115" t="s">
        <v>310</v>
      </c>
      <c r="K67" s="195" t="s">
        <v>168</v>
      </c>
      <c r="L67" s="196">
        <f>L64-L66</f>
        <v>9.2657092539207895</v>
      </c>
      <c r="M67" s="197"/>
      <c r="N67" s="115" t="s">
        <v>310</v>
      </c>
      <c r="O67" s="199" t="s">
        <v>168</v>
      </c>
      <c r="P67" s="196">
        <f>P64-P66</f>
        <v>27.246334608475166</v>
      </c>
      <c r="Q67" s="197"/>
      <c r="R67" s="115" t="s">
        <v>310</v>
      </c>
      <c r="S67" s="195" t="s">
        <v>154</v>
      </c>
      <c r="T67" s="196">
        <f>T64-T66</f>
        <v>22.671168202951378</v>
      </c>
      <c r="U67" s="197"/>
      <c r="V67" s="115" t="s">
        <v>310</v>
      </c>
      <c r="W67" s="199" t="s">
        <v>168</v>
      </c>
      <c r="X67" s="196">
        <f>X64-X66</f>
        <v>17.420555569034377</v>
      </c>
      <c r="Y67" s="200"/>
      <c r="Z67" s="115" t="s">
        <v>310</v>
      </c>
      <c r="AA67" s="155" t="s">
        <v>168</v>
      </c>
      <c r="AB67" s="201">
        <f>AB64-AB66</f>
        <v>4.1493430218377512</v>
      </c>
      <c r="AC67" s="194"/>
      <c r="AD67" s="115" t="s">
        <v>310</v>
      </c>
      <c r="AE67" s="149" t="s">
        <v>168</v>
      </c>
      <c r="AF67" s="201">
        <f>AF64-AF66</f>
        <v>2.0150966200037885</v>
      </c>
      <c r="AH67" s="115" t="s">
        <v>310</v>
      </c>
      <c r="AI67" s="149" t="s">
        <v>168</v>
      </c>
      <c r="AJ67" s="196">
        <f>AJ64-AJ66</f>
        <v>4.23358411616735</v>
      </c>
      <c r="AK67" s="194"/>
      <c r="AL67" s="115" t="s">
        <v>310</v>
      </c>
      <c r="AM67" s="149" t="s">
        <v>168</v>
      </c>
      <c r="AN67" s="201">
        <f>AN64-AN66</f>
        <v>3.087925694447426</v>
      </c>
      <c r="AO67" s="194"/>
      <c r="AP67" s="115" t="s">
        <v>310</v>
      </c>
      <c r="AQ67" s="149" t="s">
        <v>168</v>
      </c>
      <c r="AR67" s="201">
        <f>AR64-AR66</f>
        <v>2.8335841161673496</v>
      </c>
      <c r="AT67" s="115" t="s">
        <v>310</v>
      </c>
      <c r="AU67" s="149" t="s">
        <v>195</v>
      </c>
      <c r="AV67" s="196">
        <f>AV64-AV66</f>
        <v>28.957537846243412</v>
      </c>
    </row>
    <row r="68" spans="2:48" x14ac:dyDescent="0.25">
      <c r="Z68" s="119"/>
      <c r="AA68" s="119"/>
      <c r="AB68" s="119"/>
      <c r="AC68" s="157"/>
      <c r="AD68" s="157"/>
      <c r="AE68" s="157"/>
      <c r="AF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T68" s="157"/>
      <c r="AU68" s="157"/>
      <c r="AV68" s="157"/>
    </row>
    <row r="69" spans="2:48" x14ac:dyDescent="0.25">
      <c r="Z69" s="126"/>
      <c r="AA69" s="126"/>
      <c r="AB69" s="194"/>
      <c r="AC69" s="119"/>
      <c r="AD69" s="126"/>
      <c r="AE69" s="126"/>
      <c r="AF69" s="194"/>
      <c r="AG69" s="139"/>
      <c r="AH69" s="126"/>
      <c r="AI69" s="126"/>
      <c r="AJ69" s="194"/>
      <c r="AK69" s="119"/>
      <c r="AL69" s="126"/>
      <c r="AM69" s="126"/>
      <c r="AN69" s="194"/>
      <c r="AO69" s="157"/>
      <c r="AP69" s="126"/>
      <c r="AQ69" s="126"/>
      <c r="AR69" s="194"/>
      <c r="AT69" s="126"/>
      <c r="AU69" s="126"/>
      <c r="AV69" s="194"/>
    </row>
    <row r="70" spans="2:48" x14ac:dyDescent="0.25">
      <c r="Z70" s="126"/>
      <c r="AA70" s="126"/>
      <c r="AB70" s="202"/>
      <c r="AC70" s="158"/>
      <c r="AD70" s="126"/>
      <c r="AE70" s="126"/>
      <c r="AF70" s="202"/>
      <c r="AG70" s="139"/>
      <c r="AH70" s="126"/>
      <c r="AI70" s="126"/>
      <c r="AJ70" s="202"/>
      <c r="AK70" s="158"/>
      <c r="AL70" s="126"/>
      <c r="AM70" s="126"/>
      <c r="AN70" s="202"/>
      <c r="AO70" s="157"/>
      <c r="AP70" s="126"/>
      <c r="AQ70" s="126"/>
      <c r="AR70" s="202"/>
      <c r="AT70" s="126"/>
      <c r="AU70" s="126"/>
      <c r="AV70" s="202"/>
    </row>
    <row r="71" spans="2:48" x14ac:dyDescent="0.25">
      <c r="Z71" s="126"/>
      <c r="AA71" s="126"/>
      <c r="AB71" s="194"/>
      <c r="AC71" s="158"/>
      <c r="AD71" s="126"/>
      <c r="AE71" s="126"/>
      <c r="AF71" s="194"/>
      <c r="AG71" s="139"/>
      <c r="AH71" s="126"/>
      <c r="AI71" s="126"/>
      <c r="AJ71" s="194"/>
      <c r="AK71" s="158"/>
      <c r="AL71" s="126"/>
      <c r="AM71" s="126"/>
      <c r="AN71" s="194"/>
      <c r="AO71" s="157"/>
      <c r="AP71" s="126"/>
      <c r="AQ71" s="126"/>
      <c r="AR71" s="194"/>
      <c r="AT71" s="126"/>
      <c r="AU71" s="126"/>
      <c r="AV71" s="194"/>
    </row>
    <row r="72" spans="2:48" x14ac:dyDescent="0.25">
      <c r="AT72" s="158"/>
      <c r="AU72" s="158"/>
      <c r="AV72" s="158"/>
    </row>
    <row r="73" spans="2:48" x14ac:dyDescent="0.25">
      <c r="AT73" s="158"/>
      <c r="AU73" s="158"/>
      <c r="AV73" s="158"/>
    </row>
    <row r="74" spans="2:48" x14ac:dyDescent="0.25">
      <c r="AT74" s="158" t="s">
        <v>260</v>
      </c>
      <c r="AU74" s="158">
        <v>12500</v>
      </c>
      <c r="AV74" s="203">
        <f>10*LOG(AV15*AV48*AU74)+30</f>
        <v>-132.86089645871044</v>
      </c>
    </row>
    <row r="75" spans="2:48" x14ac:dyDescent="0.25">
      <c r="AT75" s="158" t="s">
        <v>491</v>
      </c>
      <c r="AU75" s="158"/>
      <c r="AV75" s="158">
        <v>-121</v>
      </c>
    </row>
    <row r="76" spans="2:48" x14ac:dyDescent="0.25">
      <c r="AT76" s="158" t="s">
        <v>492</v>
      </c>
      <c r="AU76" s="158"/>
      <c r="AV76" s="203">
        <f>AV75-AV74</f>
        <v>11.860896458710442</v>
      </c>
    </row>
  </sheetData>
  <mergeCells count="173">
    <mergeCell ref="V61:V62"/>
    <mergeCell ref="Z61:Z62"/>
    <mergeCell ref="AD61:AD62"/>
    <mergeCell ref="AH61:AH62"/>
    <mergeCell ref="AL61:AL62"/>
    <mergeCell ref="AP61:AP62"/>
    <mergeCell ref="AT61:AT62"/>
    <mergeCell ref="AL38:AL39"/>
    <mergeCell ref="AL45:AL46"/>
    <mergeCell ref="AL52:AL53"/>
    <mergeCell ref="AP38:AP39"/>
    <mergeCell ref="AP45:AP46"/>
    <mergeCell ref="AP52:AP53"/>
    <mergeCell ref="Z52:Z53"/>
    <mergeCell ref="AD38:AD39"/>
    <mergeCell ref="AD45:AD46"/>
    <mergeCell ref="AD52:AD53"/>
    <mergeCell ref="AH38:AH39"/>
    <mergeCell ref="AH45:AH46"/>
    <mergeCell ref="AH52:AH53"/>
    <mergeCell ref="AT19:AT20"/>
    <mergeCell ref="R38:R39"/>
    <mergeCell ref="R45:R46"/>
    <mergeCell ref="R52:R53"/>
    <mergeCell ref="V38:V39"/>
    <mergeCell ref="V45:V46"/>
    <mergeCell ref="V52:V53"/>
    <mergeCell ref="Z38:Z39"/>
    <mergeCell ref="Z45:Z46"/>
    <mergeCell ref="S35:T35"/>
    <mergeCell ref="AL26:AN26"/>
    <mergeCell ref="AP26:AR26"/>
    <mergeCell ref="AT26:AV26"/>
    <mergeCell ref="V34:X34"/>
    <mergeCell ref="Z34:AB34"/>
    <mergeCell ref="V26:X26"/>
    <mergeCell ref="Z26:AB26"/>
    <mergeCell ref="AD26:AF26"/>
    <mergeCell ref="AH26:AJ26"/>
    <mergeCell ref="AT38:AT39"/>
    <mergeCell ref="AT45:AT46"/>
    <mergeCell ref="AT52:AT53"/>
    <mergeCell ref="V19:V20"/>
    <mergeCell ref="Z19:Z20"/>
    <mergeCell ref="AH19:AH20"/>
    <mergeCell ref="AL19:AL20"/>
    <mergeCell ref="AP19:AP20"/>
    <mergeCell ref="AH9:AH10"/>
    <mergeCell ref="AH11:AH12"/>
    <mergeCell ref="AL9:AL10"/>
    <mergeCell ref="AL11:AL12"/>
    <mergeCell ref="AP9:AP10"/>
    <mergeCell ref="AP11:AP12"/>
    <mergeCell ref="AH17:AJ17"/>
    <mergeCell ref="AL17:AN17"/>
    <mergeCell ref="AP17:AR17"/>
    <mergeCell ref="V9:V10"/>
    <mergeCell ref="V11:V12"/>
    <mergeCell ref="Z9:Z10"/>
    <mergeCell ref="Z11:Z12"/>
    <mergeCell ref="AD9:AD10"/>
    <mergeCell ref="AD11:AD12"/>
    <mergeCell ref="V17:X17"/>
    <mergeCell ref="Z17:AB17"/>
    <mergeCell ref="N45:N46"/>
    <mergeCell ref="AD17:AF17"/>
    <mergeCell ref="AD19:AD20"/>
    <mergeCell ref="N52:N53"/>
    <mergeCell ref="N61:N62"/>
    <mergeCell ref="R61:R62"/>
    <mergeCell ref="R9:R10"/>
    <mergeCell ref="R11:R12"/>
    <mergeCell ref="J61:J62"/>
    <mergeCell ref="J38:J39"/>
    <mergeCell ref="J45:J46"/>
    <mergeCell ref="J52:J53"/>
    <mergeCell ref="J19:J20"/>
    <mergeCell ref="J9:J10"/>
    <mergeCell ref="J11:J12"/>
    <mergeCell ref="O35:P35"/>
    <mergeCell ref="J34:L34"/>
    <mergeCell ref="N34:P34"/>
    <mergeCell ref="R34:T34"/>
    <mergeCell ref="J26:L26"/>
    <mergeCell ref="N26:P26"/>
    <mergeCell ref="R26:T26"/>
    <mergeCell ref="J17:L17"/>
    <mergeCell ref="N17:P17"/>
    <mergeCell ref="R17:T17"/>
    <mergeCell ref="R19:R20"/>
    <mergeCell ref="B52:B53"/>
    <mergeCell ref="B61:B62"/>
    <mergeCell ref="F61:F62"/>
    <mergeCell ref="F9:F10"/>
    <mergeCell ref="F11:F12"/>
    <mergeCell ref="F19:F20"/>
    <mergeCell ref="F38:F39"/>
    <mergeCell ref="F45:F46"/>
    <mergeCell ref="F52:F53"/>
    <mergeCell ref="B34:D34"/>
    <mergeCell ref="F34:H34"/>
    <mergeCell ref="B26:D26"/>
    <mergeCell ref="F26:H26"/>
    <mergeCell ref="B17:D17"/>
    <mergeCell ref="F17:H17"/>
    <mergeCell ref="AU35:AV35"/>
    <mergeCell ref="B9:B10"/>
    <mergeCell ref="B11:B12"/>
    <mergeCell ref="B19:B20"/>
    <mergeCell ref="B38:B39"/>
    <mergeCell ref="B45:B46"/>
    <mergeCell ref="N9:N10"/>
    <mergeCell ref="N11:N12"/>
    <mergeCell ref="N19:N20"/>
    <mergeCell ref="N38:N39"/>
    <mergeCell ref="W35:X35"/>
    <mergeCell ref="AA35:AB35"/>
    <mergeCell ref="AE35:AF35"/>
    <mergeCell ref="AI35:AJ35"/>
    <mergeCell ref="AM35:AN35"/>
    <mergeCell ref="AQ35:AR35"/>
    <mergeCell ref="AD34:AF34"/>
    <mergeCell ref="AH34:AJ34"/>
    <mergeCell ref="AL34:AN34"/>
    <mergeCell ref="AP34:AR34"/>
    <mergeCell ref="AT34:AV34"/>
    <mergeCell ref="C35:D35"/>
    <mergeCell ref="G35:H35"/>
    <mergeCell ref="K35:L35"/>
    <mergeCell ref="AE6:AF6"/>
    <mergeCell ref="AI6:AJ6"/>
    <mergeCell ref="AM6:AN6"/>
    <mergeCell ref="AQ6:AR6"/>
    <mergeCell ref="AU6:AV6"/>
    <mergeCell ref="AT9:AT10"/>
    <mergeCell ref="AT11:AT12"/>
    <mergeCell ref="AT17:AV17"/>
    <mergeCell ref="AM5:AN5"/>
    <mergeCell ref="AQ5:AR5"/>
    <mergeCell ref="AU5:AV5"/>
    <mergeCell ref="AE5:AF5"/>
    <mergeCell ref="AI5:AJ5"/>
    <mergeCell ref="C6:D6"/>
    <mergeCell ref="G6:H6"/>
    <mergeCell ref="K6:L6"/>
    <mergeCell ref="O6:P6"/>
    <mergeCell ref="S6:T6"/>
    <mergeCell ref="W6:X6"/>
    <mergeCell ref="AA6:AB6"/>
    <mergeCell ref="C5:D5"/>
    <mergeCell ref="G5:H5"/>
    <mergeCell ref="K5:L5"/>
    <mergeCell ref="O5:P5"/>
    <mergeCell ref="S5:T5"/>
    <mergeCell ref="W5:X5"/>
    <mergeCell ref="AA5:AB5"/>
    <mergeCell ref="A1:E1"/>
    <mergeCell ref="B2:P3"/>
    <mergeCell ref="R2:X3"/>
    <mergeCell ref="Z2:AB3"/>
    <mergeCell ref="AD2:AV3"/>
    <mergeCell ref="B4:D4"/>
    <mergeCell ref="F4:H4"/>
    <mergeCell ref="J4:L4"/>
    <mergeCell ref="N4:P4"/>
    <mergeCell ref="R4:T4"/>
    <mergeCell ref="AT4:AV4"/>
    <mergeCell ref="V4:X4"/>
    <mergeCell ref="Z4:AB4"/>
    <mergeCell ref="AD4:AF4"/>
    <mergeCell ref="AH4:AJ4"/>
    <mergeCell ref="AL4:AN4"/>
    <mergeCell ref="AP4:AR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回線設計日本語ver</vt:lpstr>
      <vt:lpstr>回線設計　英語ver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鈴木智大</dc:creator>
  <cp:lastModifiedBy>OWNER</cp:lastModifiedBy>
  <dcterms:created xsi:type="dcterms:W3CDTF">2016-06-29T08:49:03Z</dcterms:created>
  <dcterms:modified xsi:type="dcterms:W3CDTF">2016-09-22T07:20:56Z</dcterms:modified>
</cp:coreProperties>
</file>