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清\Google ドライブ\NEXUS\NEUXS回線設計\2016_06_19\"/>
    </mc:Choice>
  </mc:AlternateContent>
  <bookViews>
    <workbookView xWindow="0" yWindow="0" windowWidth="20490" windowHeight="7530"/>
  </bookViews>
  <sheets>
    <sheet name="新型無線機" sheetId="7" r:id="rId1"/>
    <sheet name="新型無線機の仕様" sheetId="9" r:id="rId2"/>
    <sheet name="Sheet2" sheetId="8" r:id="rId3"/>
    <sheet name="Sheet5" sheetId="10" r:id="rId4"/>
  </sheets>
  <definedNames>
    <definedName name="_xlnm.Print_Area" localSheetId="0">新型無線機!$A$1:$P$66</definedName>
  </definedNames>
  <calcPr calcId="162913"/>
</workbook>
</file>

<file path=xl/calcChain.xml><?xml version="1.0" encoding="utf-8"?>
<calcChain xmlns="http://schemas.openxmlformats.org/spreadsheetml/2006/main">
  <c r="AR13" i="7" l="1"/>
  <c r="BD72" i="7" l="1"/>
  <c r="BD74" i="7" s="1"/>
  <c r="BD68" i="7" s="1"/>
  <c r="BH61" i="7"/>
  <c r="BD61" i="7"/>
  <c r="BH60" i="7"/>
  <c r="BH64" i="7" s="1"/>
  <c r="BD60" i="7"/>
  <c r="BD64" i="7" s="1"/>
  <c r="BH53" i="7"/>
  <c r="BD53" i="7"/>
  <c r="BH47" i="7"/>
  <c r="BH48" i="7" s="1"/>
  <c r="BD47" i="7"/>
  <c r="BD48" i="7" s="1"/>
  <c r="BH44" i="7"/>
  <c r="BD44" i="7"/>
  <c r="BH40" i="7"/>
  <c r="BD40" i="7"/>
  <c r="BH37" i="7"/>
  <c r="BD37" i="7"/>
  <c r="BH18" i="7"/>
  <c r="BH21" i="7" s="1"/>
  <c r="BD18" i="7"/>
  <c r="BD21" i="7" s="1"/>
  <c r="BH13" i="7"/>
  <c r="BD13" i="7"/>
  <c r="BH12" i="7"/>
  <c r="BD12" i="7"/>
  <c r="BH8" i="7"/>
  <c r="BH9" i="7" s="1"/>
  <c r="BH11" i="7" s="1"/>
  <c r="BH25" i="7" s="1"/>
  <c r="BH30" i="7" s="1"/>
  <c r="BD8" i="7"/>
  <c r="BD9" i="7" s="1"/>
  <c r="AZ61" i="7"/>
  <c r="AZ60" i="7"/>
  <c r="AZ64" i="7" s="1"/>
  <c r="AZ53" i="7"/>
  <c r="AZ47" i="7"/>
  <c r="AZ48" i="7" s="1"/>
  <c r="AZ44" i="7"/>
  <c r="AZ40" i="7"/>
  <c r="AZ37" i="7"/>
  <c r="AZ45" i="7" s="1"/>
  <c r="AZ18" i="7"/>
  <c r="AZ21" i="7" s="1"/>
  <c r="AZ13" i="7"/>
  <c r="AZ72" i="7" s="1"/>
  <c r="AZ74" i="7" s="1"/>
  <c r="AZ68" i="7" s="1"/>
  <c r="AZ12" i="7"/>
  <c r="AZ8" i="7"/>
  <c r="AZ9" i="7" s="1"/>
  <c r="AV61" i="7"/>
  <c r="AV60" i="7"/>
  <c r="AV64" i="7" s="1"/>
  <c r="AV53" i="7"/>
  <c r="AV47" i="7"/>
  <c r="AV48" i="7" s="1"/>
  <c r="AV44" i="7"/>
  <c r="AV40" i="7"/>
  <c r="AV37" i="7"/>
  <c r="AV18" i="7"/>
  <c r="AV21" i="7" s="1"/>
  <c r="AV13" i="7"/>
  <c r="AV72" i="7" s="1"/>
  <c r="AV74" i="7" s="1"/>
  <c r="AV68" i="7" s="1"/>
  <c r="AV12" i="7"/>
  <c r="AV8" i="7"/>
  <c r="AV9" i="7" s="1"/>
  <c r="AR64" i="7"/>
  <c r="AR61" i="7"/>
  <c r="AR60" i="7"/>
  <c r="AR58" i="7"/>
  <c r="AR53" i="7"/>
  <c r="AR47" i="7"/>
  <c r="AR48" i="7" s="1"/>
  <c r="AR44" i="7"/>
  <c r="AR40" i="7"/>
  <c r="AR37" i="7"/>
  <c r="AR45" i="7" s="1"/>
  <c r="AR18" i="7"/>
  <c r="AR21" i="7" s="1"/>
  <c r="AR12" i="7"/>
  <c r="AR8" i="7"/>
  <c r="AR9" i="7" s="1"/>
  <c r="BD45" i="7" l="1"/>
  <c r="BD50" i="7" s="1"/>
  <c r="BD51" i="7" s="1"/>
  <c r="BH45" i="7"/>
  <c r="BH54" i="7" s="1"/>
  <c r="BH38" i="7"/>
  <c r="BD10" i="7"/>
  <c r="BD11" i="7"/>
  <c r="BD25" i="7" s="1"/>
  <c r="BD30" i="7" s="1"/>
  <c r="BD38" i="7" s="1"/>
  <c r="BD52" i="7"/>
  <c r="BH10" i="7"/>
  <c r="BH72" i="7"/>
  <c r="BH74" i="7" s="1"/>
  <c r="BH68" i="7" s="1"/>
  <c r="AR54" i="7"/>
  <c r="AR52" i="7"/>
  <c r="AR50" i="7"/>
  <c r="AR51" i="7" s="1"/>
  <c r="AV45" i="7"/>
  <c r="AV54" i="7" s="1"/>
  <c r="AZ50" i="7"/>
  <c r="AZ51" i="7" s="1"/>
  <c r="AZ54" i="7"/>
  <c r="AZ10" i="7"/>
  <c r="AZ11" i="7"/>
  <c r="AZ25" i="7" s="1"/>
  <c r="AZ30" i="7" s="1"/>
  <c r="AZ38" i="7" s="1"/>
  <c r="AZ52" i="7"/>
  <c r="AV11" i="7"/>
  <c r="AV25" i="7" s="1"/>
  <c r="AV30" i="7" s="1"/>
  <c r="AV38" i="7" s="1"/>
  <c r="AV10" i="7"/>
  <c r="AR10" i="7"/>
  <c r="AR11" i="7"/>
  <c r="AR25" i="7" s="1"/>
  <c r="AR30" i="7" s="1"/>
  <c r="AR38" i="7" s="1"/>
  <c r="AR62" i="7" s="1"/>
  <c r="AR65" i="7" s="1"/>
  <c r="AN68" i="7"/>
  <c r="AN61" i="7"/>
  <c r="AN60" i="7"/>
  <c r="AN64" i="7" s="1"/>
  <c r="AN53" i="7"/>
  <c r="AN47" i="7"/>
  <c r="AN48" i="7" s="1"/>
  <c r="AN44" i="7"/>
  <c r="AN40" i="7"/>
  <c r="AN37" i="7"/>
  <c r="AN45" i="7" s="1"/>
  <c r="AN18" i="7"/>
  <c r="AN21" i="7" s="1"/>
  <c r="AN13" i="7"/>
  <c r="AN12" i="7"/>
  <c r="AN8" i="7"/>
  <c r="AN9" i="7" s="1"/>
  <c r="AN11" i="7" s="1"/>
  <c r="AN25" i="7" s="1"/>
  <c r="AN30" i="7" s="1"/>
  <c r="AJ61" i="7"/>
  <c r="AJ68" i="7"/>
  <c r="AJ60" i="7"/>
  <c r="AJ64" i="7" s="1"/>
  <c r="AJ53" i="7"/>
  <c r="AJ47" i="7"/>
  <c r="AJ48" i="7" s="1"/>
  <c r="AJ44" i="7"/>
  <c r="AJ40" i="7"/>
  <c r="AJ37" i="7"/>
  <c r="AJ18" i="7"/>
  <c r="AJ21" i="7" s="1"/>
  <c r="AJ13" i="7"/>
  <c r="AJ12" i="7"/>
  <c r="AJ8" i="7"/>
  <c r="AJ9" i="7" s="1"/>
  <c r="AF68" i="7"/>
  <c r="AB68" i="7"/>
  <c r="AF61" i="7"/>
  <c r="AF60" i="7"/>
  <c r="AF64" i="7" s="1"/>
  <c r="AF53" i="7"/>
  <c r="AF47" i="7"/>
  <c r="AF48" i="7" s="1"/>
  <c r="AF44" i="7"/>
  <c r="AF40" i="7"/>
  <c r="AF37" i="7"/>
  <c r="AF45" i="7" s="1"/>
  <c r="AF18" i="7"/>
  <c r="AF21" i="7" s="1"/>
  <c r="AF13" i="7"/>
  <c r="AF12" i="7"/>
  <c r="AF8" i="7"/>
  <c r="AF9" i="7" s="1"/>
  <c r="BO21" i="7"/>
  <c r="AB61" i="7"/>
  <c r="X61" i="7"/>
  <c r="T61" i="7"/>
  <c r="P61" i="7"/>
  <c r="L61" i="7"/>
  <c r="H61" i="7"/>
  <c r="D61" i="7"/>
  <c r="AB60" i="7"/>
  <c r="AB64" i="7" s="1"/>
  <c r="X60" i="7"/>
  <c r="X64" i="7" s="1"/>
  <c r="T60" i="7"/>
  <c r="T64" i="7" s="1"/>
  <c r="P60" i="7"/>
  <c r="P64" i="7" s="1"/>
  <c r="L60" i="7"/>
  <c r="L64" i="7" s="1"/>
  <c r="H60" i="7"/>
  <c r="H64" i="7" s="1"/>
  <c r="D60" i="7"/>
  <c r="D64" i="7" s="1"/>
  <c r="X58" i="7"/>
  <c r="T58" i="7"/>
  <c r="P58" i="7"/>
  <c r="L58" i="7"/>
  <c r="H58" i="7"/>
  <c r="D58" i="7"/>
  <c r="AB53" i="7"/>
  <c r="X53" i="7"/>
  <c r="T53" i="7"/>
  <c r="P53" i="7"/>
  <c r="L53" i="7"/>
  <c r="H53" i="7"/>
  <c r="D53" i="7"/>
  <c r="BP52" i="7"/>
  <c r="BO52" i="7"/>
  <c r="AB47" i="7"/>
  <c r="AB48" i="7" s="1"/>
  <c r="X47" i="7"/>
  <c r="X48" i="7" s="1"/>
  <c r="T47" i="7"/>
  <c r="T48" i="7" s="1"/>
  <c r="P47" i="7"/>
  <c r="P48" i="7" s="1"/>
  <c r="L47" i="7"/>
  <c r="L48" i="7" s="1"/>
  <c r="H47" i="7"/>
  <c r="H48" i="7" s="1"/>
  <c r="D47" i="7"/>
  <c r="D48" i="7" s="1"/>
  <c r="AB44" i="7"/>
  <c r="T44" i="7"/>
  <c r="P44" i="7"/>
  <c r="BP43" i="7"/>
  <c r="BO43" i="7"/>
  <c r="X43" i="7"/>
  <c r="X44" i="7" s="1"/>
  <c r="L43" i="7"/>
  <c r="L44" i="7" s="1"/>
  <c r="H43" i="7"/>
  <c r="H44" i="7" s="1"/>
  <c r="D43" i="7"/>
  <c r="D44" i="7" s="1"/>
  <c r="AB40" i="7"/>
  <c r="X40" i="7"/>
  <c r="T40" i="7"/>
  <c r="P40" i="7"/>
  <c r="L40" i="7"/>
  <c r="H40" i="7"/>
  <c r="D40" i="7"/>
  <c r="BP39" i="7"/>
  <c r="BP41" i="7" s="1"/>
  <c r="BO39" i="7"/>
  <c r="BO41" i="7" s="1"/>
  <c r="AB37" i="7"/>
  <c r="X37" i="7"/>
  <c r="T37" i="7"/>
  <c r="T45" i="7" s="1"/>
  <c r="T54" i="7" s="1"/>
  <c r="P37" i="7"/>
  <c r="L37" i="7"/>
  <c r="H37" i="7"/>
  <c r="D37" i="7"/>
  <c r="BP29" i="7"/>
  <c r="BO29" i="7"/>
  <c r="BP21" i="7"/>
  <c r="AB18" i="7"/>
  <c r="AB21" i="7" s="1"/>
  <c r="X18" i="7"/>
  <c r="X21" i="7" s="1"/>
  <c r="T18" i="7"/>
  <c r="T21" i="7" s="1"/>
  <c r="P18" i="7"/>
  <c r="P21" i="7" s="1"/>
  <c r="L18" i="7"/>
  <c r="L21" i="7" s="1"/>
  <c r="H18" i="7"/>
  <c r="H21" i="7" s="1"/>
  <c r="D18" i="7"/>
  <c r="D21" i="7" s="1"/>
  <c r="BP16" i="7"/>
  <c r="BP19" i="7" s="1"/>
  <c r="BP26" i="7" s="1"/>
  <c r="BO16" i="7"/>
  <c r="BO19" i="7" s="1"/>
  <c r="AB13" i="7"/>
  <c r="X13" i="7"/>
  <c r="T13" i="7"/>
  <c r="P13" i="7"/>
  <c r="L13" i="7"/>
  <c r="H13" i="7"/>
  <c r="D13" i="7"/>
  <c r="AB12" i="7"/>
  <c r="X12" i="7"/>
  <c r="T12" i="7"/>
  <c r="P12" i="7"/>
  <c r="L12" i="7"/>
  <c r="H12" i="7"/>
  <c r="D12" i="7"/>
  <c r="AB8" i="7"/>
  <c r="AB9" i="7" s="1"/>
  <c r="AB11" i="7" s="1"/>
  <c r="X8" i="7"/>
  <c r="X9" i="7" s="1"/>
  <c r="T8" i="7"/>
  <c r="T9" i="7" s="1"/>
  <c r="P8" i="7"/>
  <c r="P9" i="7" s="1"/>
  <c r="L8" i="7"/>
  <c r="L9" i="7" s="1"/>
  <c r="L10" i="7" s="1"/>
  <c r="H8" i="7"/>
  <c r="H9" i="7" s="1"/>
  <c r="D8" i="7"/>
  <c r="D9" i="7" s="1"/>
  <c r="AV50" i="7" l="1"/>
  <c r="AV51" i="7" s="1"/>
  <c r="AV67" i="7" s="1"/>
  <c r="AV69" i="7" s="1"/>
  <c r="AV52" i="7"/>
  <c r="AV62" i="7" s="1"/>
  <c r="AV65" i="7" s="1"/>
  <c r="BH52" i="7"/>
  <c r="BH62" i="7" s="1"/>
  <c r="BH65" i="7" s="1"/>
  <c r="BH50" i="7"/>
  <c r="BH51" i="7" s="1"/>
  <c r="BD54" i="7"/>
  <c r="BH67" i="7"/>
  <c r="BH69" i="7" s="1"/>
  <c r="BD67" i="7"/>
  <c r="BD69" i="7" s="1"/>
  <c r="BD62" i="7"/>
  <c r="BD65" i="7" s="1"/>
  <c r="AN54" i="7"/>
  <c r="AN50" i="7"/>
  <c r="AN51" i="7" s="1"/>
  <c r="AN52" i="7"/>
  <c r="D45" i="7"/>
  <c r="D54" i="7" s="1"/>
  <c r="AJ45" i="7"/>
  <c r="AJ54" i="7" s="1"/>
  <c r="AZ67" i="7"/>
  <c r="AZ69" i="7" s="1"/>
  <c r="AZ62" i="7"/>
  <c r="AZ65" i="7" s="1"/>
  <c r="AN38" i="7"/>
  <c r="AN67" i="7" s="1"/>
  <c r="AN10" i="7"/>
  <c r="AJ10" i="7"/>
  <c r="AJ11" i="7"/>
  <c r="AJ25" i="7" s="1"/>
  <c r="AJ30" i="7" s="1"/>
  <c r="AJ38" i="7"/>
  <c r="AJ50" i="7"/>
  <c r="AJ51" i="7" s="1"/>
  <c r="BP30" i="7"/>
  <c r="BP32" i="7" s="1"/>
  <c r="AB45" i="7"/>
  <c r="AB54" i="7" s="1"/>
  <c r="L45" i="7"/>
  <c r="L54" i="7" s="1"/>
  <c r="AB25" i="7"/>
  <c r="AB30" i="7" s="1"/>
  <c r="AB38" i="7" s="1"/>
  <c r="AF11" i="7"/>
  <c r="AF25" i="7" s="1"/>
  <c r="AF30" i="7" s="1"/>
  <c r="AF38" i="7" s="1"/>
  <c r="AF10" i="7"/>
  <c r="AF54" i="7"/>
  <c r="AF52" i="7"/>
  <c r="AF50" i="7"/>
  <c r="AF51" i="7" s="1"/>
  <c r="P45" i="7"/>
  <c r="P54" i="7" s="1"/>
  <c r="BP49" i="7"/>
  <c r="BP53" i="7" s="1"/>
  <c r="BP55" i="7" s="1"/>
  <c r="BO49" i="7"/>
  <c r="BO53" i="7" s="1"/>
  <c r="BO55" i="7" s="1"/>
  <c r="H45" i="7"/>
  <c r="H50" i="7" s="1"/>
  <c r="H51" i="7" s="1"/>
  <c r="T50" i="7"/>
  <c r="T51" i="7" s="1"/>
  <c r="BO26" i="7"/>
  <c r="BO30" i="7" s="1"/>
  <c r="BO32" i="7" s="1"/>
  <c r="X45" i="7"/>
  <c r="X50" i="7" s="1"/>
  <c r="X51" i="7" s="1"/>
  <c r="BP57" i="7"/>
  <c r="BP58" i="7" s="1"/>
  <c r="BP59" i="7" s="1"/>
  <c r="P11" i="7"/>
  <c r="P25" i="7" s="1"/>
  <c r="P30" i="7" s="1"/>
  <c r="P38" i="7" s="1"/>
  <c r="P10" i="7"/>
  <c r="AB10" i="7"/>
  <c r="T10" i="7"/>
  <c r="T11" i="7"/>
  <c r="T25" i="7" s="1"/>
  <c r="T30" i="7" s="1"/>
  <c r="T38" i="7" s="1"/>
  <c r="X10" i="7"/>
  <c r="X11" i="7"/>
  <c r="X25" i="7" s="1"/>
  <c r="X30" i="7" s="1"/>
  <c r="X38" i="7" s="1"/>
  <c r="D10" i="7"/>
  <c r="D11" i="7"/>
  <c r="D25" i="7" s="1"/>
  <c r="D30" i="7" s="1"/>
  <c r="D38" i="7" s="1"/>
  <c r="H10" i="7"/>
  <c r="H11" i="7"/>
  <c r="H25" i="7" s="1"/>
  <c r="H30" i="7" s="1"/>
  <c r="H38" i="7" s="1"/>
  <c r="P52" i="7"/>
  <c r="T52" i="7"/>
  <c r="L11" i="7"/>
  <c r="L25" i="7" s="1"/>
  <c r="L30" i="7" s="1"/>
  <c r="L38" i="7" s="1"/>
  <c r="D50" i="7" l="1"/>
  <c r="D51" i="7" s="1"/>
  <c r="AB50" i="7"/>
  <c r="AB51" i="7" s="1"/>
  <c r="D52" i="7"/>
  <c r="D62" i="7" s="1"/>
  <c r="D65" i="7" s="1"/>
  <c r="T62" i="7"/>
  <c r="T65" i="7" s="1"/>
  <c r="AJ52" i="7"/>
  <c r="AJ62" i="7" s="1"/>
  <c r="AJ65" i="7" s="1"/>
  <c r="AN69" i="7"/>
  <c r="AN62" i="7"/>
  <c r="AN65" i="7" s="1"/>
  <c r="AJ67" i="7"/>
  <c r="AJ69" i="7" s="1"/>
  <c r="AF67" i="7"/>
  <c r="AF69" i="7" s="1"/>
  <c r="L52" i="7"/>
  <c r="L62" i="7" s="1"/>
  <c r="L65" i="7" s="1"/>
  <c r="P50" i="7"/>
  <c r="P51" i="7" s="1"/>
  <c r="X54" i="7"/>
  <c r="AF62" i="7"/>
  <c r="AF65" i="7" s="1"/>
  <c r="L50" i="7"/>
  <c r="L51" i="7" s="1"/>
  <c r="AB52" i="7"/>
  <c r="AB62" i="7" s="1"/>
  <c r="AB65" i="7" s="1"/>
  <c r="AB67" i="7"/>
  <c r="AB69" i="7" s="1"/>
  <c r="BO57" i="7"/>
  <c r="BO58" i="7" s="1"/>
  <c r="BO59" i="7" s="1"/>
  <c r="H52" i="7"/>
  <c r="H62" i="7" s="1"/>
  <c r="H65" i="7" s="1"/>
  <c r="H54" i="7"/>
  <c r="X52" i="7"/>
  <c r="X62" i="7" s="1"/>
  <c r="X65" i="7" s="1"/>
  <c r="P62" i="7"/>
  <c r="P65" i="7" s="1"/>
</calcChain>
</file>

<file path=xl/sharedStrings.xml><?xml version="1.0" encoding="utf-8"?>
<sst xmlns="http://schemas.openxmlformats.org/spreadsheetml/2006/main" count="1947" uniqueCount="313">
  <si>
    <t>変調方式</t>
    <rPh sb="0" eb="2">
      <t>ヘンチョウ</t>
    </rPh>
    <rPh sb="2" eb="4">
      <t>ホウシキ</t>
    </rPh>
    <phoneticPr fontId="1"/>
  </si>
  <si>
    <t>軌道高度</t>
    <rPh sb="0" eb="2">
      <t>キドウ</t>
    </rPh>
    <rPh sb="2" eb="4">
      <t>コウド</t>
    </rPh>
    <phoneticPr fontId="1"/>
  </si>
  <si>
    <t>エレベーション角度</t>
    <rPh sb="7" eb="9">
      <t>カクド</t>
    </rPh>
    <phoneticPr fontId="1"/>
  </si>
  <si>
    <t>可視限界角度</t>
    <rPh sb="0" eb="2">
      <t>カシ</t>
    </rPh>
    <rPh sb="2" eb="4">
      <t>ゲンカイ</t>
    </rPh>
    <rPh sb="4" eb="6">
      <t>カクド</t>
    </rPh>
    <phoneticPr fontId="1"/>
  </si>
  <si>
    <t>最大伝播路長</t>
    <rPh sb="0" eb="2">
      <t>サイダイ</t>
    </rPh>
    <rPh sb="2" eb="3">
      <t>デン</t>
    </rPh>
    <rPh sb="3" eb="4">
      <t>バン</t>
    </rPh>
    <rPh sb="4" eb="5">
      <t>ロ</t>
    </rPh>
    <rPh sb="5" eb="6">
      <t>チョウ</t>
    </rPh>
    <phoneticPr fontId="1"/>
  </si>
  <si>
    <t>送信機出力</t>
    <rPh sb="0" eb="3">
      <t>ソウシンキ</t>
    </rPh>
    <rPh sb="3" eb="5">
      <t>シュツリョク</t>
    </rPh>
    <phoneticPr fontId="1"/>
  </si>
  <si>
    <t>送信周波数</t>
    <rPh sb="0" eb="2">
      <t>ソウシン</t>
    </rPh>
    <rPh sb="2" eb="5">
      <t>シュウハスウ</t>
    </rPh>
    <phoneticPr fontId="1"/>
  </si>
  <si>
    <t>送信給電損失</t>
    <rPh sb="0" eb="2">
      <t>ソウシン</t>
    </rPh>
    <rPh sb="2" eb="4">
      <t>キュウデン</t>
    </rPh>
    <rPh sb="4" eb="6">
      <t>ソンシツ</t>
    </rPh>
    <phoneticPr fontId="1"/>
  </si>
  <si>
    <t>送信アンテナ利得</t>
    <rPh sb="0" eb="2">
      <t>ソウシン</t>
    </rPh>
    <rPh sb="6" eb="8">
      <t>リトク</t>
    </rPh>
    <phoneticPr fontId="1"/>
  </si>
  <si>
    <t>実行放射電圧EIRP</t>
    <rPh sb="0" eb="2">
      <t>ジッコウ</t>
    </rPh>
    <rPh sb="2" eb="4">
      <t>ホウシャ</t>
    </rPh>
    <rPh sb="4" eb="6">
      <t>デンアツ</t>
    </rPh>
    <phoneticPr fontId="1"/>
  </si>
  <si>
    <t>送信局</t>
    <rPh sb="0" eb="3">
      <t>ソウシンキョク</t>
    </rPh>
    <phoneticPr fontId="1"/>
  </si>
  <si>
    <t>伝播特性</t>
    <rPh sb="0" eb="1">
      <t>デン</t>
    </rPh>
    <rPh sb="1" eb="2">
      <t>バン</t>
    </rPh>
    <rPh sb="2" eb="4">
      <t>トクセイ</t>
    </rPh>
    <phoneticPr fontId="1"/>
  </si>
  <si>
    <t>自由空間損失</t>
    <rPh sb="0" eb="2">
      <t>ジユウ</t>
    </rPh>
    <rPh sb="2" eb="4">
      <t>クウカン</t>
    </rPh>
    <rPh sb="4" eb="6">
      <t>ソンシツ</t>
    </rPh>
    <phoneticPr fontId="1"/>
  </si>
  <si>
    <t>偏波損失</t>
    <rPh sb="0" eb="2">
      <t>ヘンパ</t>
    </rPh>
    <rPh sb="2" eb="4">
      <t>ソンシツ</t>
    </rPh>
    <phoneticPr fontId="1"/>
  </si>
  <si>
    <t>大気吸収損失</t>
  </si>
  <si>
    <t>降雨損失</t>
    <rPh sb="0" eb="2">
      <t>コウウ</t>
    </rPh>
    <rPh sb="2" eb="4">
      <t>ソンシツ</t>
    </rPh>
    <phoneticPr fontId="1"/>
  </si>
  <si>
    <t>各種損失</t>
    <rPh sb="0" eb="2">
      <t>カクシュ</t>
    </rPh>
    <rPh sb="2" eb="4">
      <t>ソンシツ</t>
    </rPh>
    <phoneticPr fontId="1"/>
  </si>
  <si>
    <t>伝播時損失合計</t>
    <rPh sb="0" eb="1">
      <t>デン</t>
    </rPh>
    <rPh sb="1" eb="2">
      <t>バン</t>
    </rPh>
    <rPh sb="2" eb="3">
      <t>ジ</t>
    </rPh>
    <rPh sb="3" eb="5">
      <t>ソンシツ</t>
    </rPh>
    <rPh sb="5" eb="7">
      <t>ゴウケイ</t>
    </rPh>
    <phoneticPr fontId="1"/>
  </si>
  <si>
    <t>地上局</t>
    <rPh sb="0" eb="3">
      <t>チジョウキョク</t>
    </rPh>
    <phoneticPr fontId="1"/>
  </si>
  <si>
    <t>受信アンテナポインティング損失</t>
    <rPh sb="0" eb="2">
      <t>ジュシン</t>
    </rPh>
    <rPh sb="13" eb="15">
      <t>ソンシツ</t>
    </rPh>
    <phoneticPr fontId="1"/>
  </si>
  <si>
    <t>送信アンテナポインティング損失</t>
    <rPh sb="0" eb="2">
      <t>ソウシン</t>
    </rPh>
    <rPh sb="13" eb="15">
      <t>ソンシツ</t>
    </rPh>
    <phoneticPr fontId="1"/>
  </si>
  <si>
    <t>受信アンテナ利得</t>
    <rPh sb="0" eb="2">
      <t>ジュシン</t>
    </rPh>
    <rPh sb="6" eb="8">
      <t>リトク</t>
    </rPh>
    <phoneticPr fontId="1"/>
  </si>
  <si>
    <t>受信給電損失</t>
    <rPh sb="0" eb="2">
      <t>ジュシン</t>
    </rPh>
    <rPh sb="2" eb="4">
      <t>キュウデン</t>
    </rPh>
    <rPh sb="4" eb="6">
      <t>ソンシツ</t>
    </rPh>
    <phoneticPr fontId="1"/>
  </si>
  <si>
    <t>受信レベル</t>
    <rPh sb="0" eb="2">
      <t>ジュシン</t>
    </rPh>
    <phoneticPr fontId="1"/>
  </si>
  <si>
    <t>アンテナ雑音温度</t>
    <rPh sb="4" eb="6">
      <t>ザツオン</t>
    </rPh>
    <rPh sb="6" eb="8">
      <t>オンド</t>
    </rPh>
    <phoneticPr fontId="1"/>
  </si>
  <si>
    <t>給電線雑音温度</t>
    <rPh sb="0" eb="1">
      <t>キュウ</t>
    </rPh>
    <rPh sb="1" eb="3">
      <t>デンセン</t>
    </rPh>
    <rPh sb="3" eb="5">
      <t>ザツオン</t>
    </rPh>
    <rPh sb="5" eb="7">
      <t>オンド</t>
    </rPh>
    <phoneticPr fontId="1"/>
  </si>
  <si>
    <t>受信機雑音温度</t>
    <rPh sb="0" eb="3">
      <t>ジュシンキ</t>
    </rPh>
    <rPh sb="3" eb="5">
      <t>ザツオン</t>
    </rPh>
    <rPh sb="5" eb="7">
      <t>オンド</t>
    </rPh>
    <phoneticPr fontId="1"/>
  </si>
  <si>
    <t>雑音指数</t>
    <rPh sb="0" eb="2">
      <t>ザツオン</t>
    </rPh>
    <rPh sb="2" eb="4">
      <t>シスウ</t>
    </rPh>
    <phoneticPr fontId="1"/>
  </si>
  <si>
    <t>システム雑音温度</t>
    <rPh sb="4" eb="6">
      <t>ザツオン</t>
    </rPh>
    <rPh sb="6" eb="8">
      <t>オンド</t>
    </rPh>
    <phoneticPr fontId="1"/>
  </si>
  <si>
    <t>天空雑音温度増加分</t>
    <rPh sb="0" eb="2">
      <t>テンクウ</t>
    </rPh>
    <rPh sb="2" eb="4">
      <t>ザツオン</t>
    </rPh>
    <rPh sb="4" eb="6">
      <t>オンド</t>
    </rPh>
    <rPh sb="6" eb="9">
      <t>ゾウカブン</t>
    </rPh>
    <phoneticPr fontId="1"/>
  </si>
  <si>
    <t>雑音電力</t>
    <rPh sb="0" eb="2">
      <t>ザツオン</t>
    </rPh>
    <rPh sb="2" eb="4">
      <t>デンリョク</t>
    </rPh>
    <phoneticPr fontId="1"/>
  </si>
  <si>
    <t>雑音電力密度</t>
    <rPh sb="0" eb="2">
      <t>ザツオン</t>
    </rPh>
    <rPh sb="2" eb="4">
      <t>デンリョク</t>
    </rPh>
    <rPh sb="4" eb="6">
      <t>ミツド</t>
    </rPh>
    <phoneticPr fontId="1"/>
  </si>
  <si>
    <t>受信G/T</t>
    <rPh sb="0" eb="2">
      <t>ジュシン</t>
    </rPh>
    <phoneticPr fontId="1"/>
  </si>
  <si>
    <t>復調損失</t>
    <rPh sb="0" eb="2">
      <t>フクチョウ</t>
    </rPh>
    <rPh sb="2" eb="4">
      <t>ソンシツ</t>
    </rPh>
    <phoneticPr fontId="1"/>
  </si>
  <si>
    <t>ビットレート</t>
    <phoneticPr fontId="1"/>
  </si>
  <si>
    <r>
      <t>受信C/N</t>
    </r>
    <r>
      <rPr>
        <vertAlign val="subscript"/>
        <sz val="10.5"/>
        <rFont val="ＭＳ Ｐゴシック"/>
        <family val="3"/>
        <charset val="128"/>
      </rPr>
      <t xml:space="preserve">0 </t>
    </r>
    <r>
      <rPr>
        <sz val="10.5"/>
        <rFont val="ＭＳ Ｐゴシック"/>
        <family val="3"/>
        <charset val="128"/>
      </rPr>
      <t>（受信電力/雑音電力）</t>
    </r>
    <rPh sb="0" eb="2">
      <t>ジュシン</t>
    </rPh>
    <rPh sb="8" eb="10">
      <t>ジュシン</t>
    </rPh>
    <rPh sb="10" eb="12">
      <t>デンリョク</t>
    </rPh>
    <rPh sb="13" eb="15">
      <t>ザツオン</t>
    </rPh>
    <rPh sb="15" eb="17">
      <t>デンリョク</t>
    </rPh>
    <phoneticPr fontId="1"/>
  </si>
  <si>
    <r>
      <t>要求C/N</t>
    </r>
    <r>
      <rPr>
        <vertAlign val="subscript"/>
        <sz val="10.5"/>
        <rFont val="ＭＳ Ｐゴシック"/>
        <family val="3"/>
        <charset val="128"/>
      </rPr>
      <t>0</t>
    </r>
    <rPh sb="0" eb="2">
      <t>ヨウキュウ</t>
    </rPh>
    <phoneticPr fontId="1"/>
  </si>
  <si>
    <r>
      <t>要求E</t>
    </r>
    <r>
      <rPr>
        <vertAlign val="subscript"/>
        <sz val="10.5"/>
        <rFont val="ＭＳ Ｐゴシック"/>
        <family val="3"/>
        <charset val="128"/>
      </rPr>
      <t>b</t>
    </r>
    <r>
      <rPr>
        <sz val="10.5"/>
        <rFont val="ＭＳ Ｐゴシック"/>
        <family val="3"/>
        <charset val="128"/>
      </rPr>
      <t>/N</t>
    </r>
    <r>
      <rPr>
        <vertAlign val="subscript"/>
        <sz val="10.5"/>
        <rFont val="ＭＳ Ｐゴシック"/>
        <family val="3"/>
        <charset val="128"/>
      </rPr>
      <t>0</t>
    </r>
    <rPh sb="0" eb="2">
      <t>ヨウキュウ</t>
    </rPh>
    <phoneticPr fontId="1"/>
  </si>
  <si>
    <t>H[km]</t>
    <phoneticPr fontId="1"/>
  </si>
  <si>
    <t>θ[deg]</t>
    <phoneticPr fontId="1"/>
  </si>
  <si>
    <t>θ[rad]</t>
    <phoneticPr fontId="1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</si>
  <si>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[deg]</t>
    </r>
    <phoneticPr fontId="1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</si>
  <si>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[rad]</t>
    </r>
    <phoneticPr fontId="1"/>
  </si>
  <si>
    <t>D[km]</t>
    <phoneticPr fontId="1"/>
  </si>
  <si>
    <t>f[MHz]</t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</si>
  <si>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[W]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</si>
  <si>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FTX</t>
    </r>
    <r>
      <rPr>
        <sz val="10.5"/>
        <rFont val="ＭＳ Ｐゴシック"/>
        <family val="3"/>
        <charset val="128"/>
      </rPr>
      <t>[dB]</t>
    </r>
    <phoneticPr fontId="1"/>
  </si>
  <si>
    <r>
      <t>G</t>
    </r>
    <r>
      <rPr>
        <vertAlign val="subscript"/>
        <sz val="10.5"/>
        <rFont val="ＭＳ Ｐゴシック"/>
        <family val="3"/>
        <charset val="128"/>
      </rPr>
      <t>ATX</t>
    </r>
    <r>
      <rPr>
        <sz val="10.5"/>
        <rFont val="ＭＳ Ｐゴシック"/>
        <family val="3"/>
        <charset val="128"/>
      </rPr>
      <t>[dB]</t>
    </r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</si>
  <si>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[dBW]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</si>
  <si>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APt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</si>
  <si>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P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</si>
  <si>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</si>
  <si>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RA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</si>
  <si>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V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</si>
  <si>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pr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</si>
  <si>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</si>
  <si>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APr</t>
    </r>
    <r>
      <rPr>
        <sz val="10.5"/>
        <rFont val="ＭＳ Ｐゴシック"/>
        <family val="3"/>
        <charset val="128"/>
      </rPr>
      <t>[dB]</t>
    </r>
    <phoneticPr fontId="1"/>
  </si>
  <si>
    <r>
      <t>G</t>
    </r>
    <r>
      <rPr>
        <vertAlign val="subscript"/>
        <sz val="10.5"/>
        <rFont val="ＭＳ Ｐゴシック"/>
        <family val="3"/>
        <charset val="128"/>
      </rPr>
      <t>ARX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</si>
  <si>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FRX</t>
    </r>
    <r>
      <rPr>
        <sz val="10.5"/>
        <rFont val="ＭＳ Ｐゴシック"/>
        <family val="3"/>
        <charset val="128"/>
      </rPr>
      <t>[dB]</t>
    </r>
    <phoneticPr fontId="1"/>
  </si>
  <si>
    <t>C[dB]</t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</si>
  <si>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[K]</t>
    </r>
    <phoneticPr fontId="1"/>
  </si>
  <si>
    <t>受信機周囲温度</t>
    <rPh sb="0" eb="3">
      <t>ジュシンキ</t>
    </rPh>
    <rPh sb="3" eb="5">
      <t>シュウイ</t>
    </rPh>
    <rPh sb="5" eb="7">
      <t>オンド</t>
    </rPh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</si>
  <si>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</si>
  <si>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</si>
  <si>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[K]</t>
    </r>
    <phoneticPr fontId="1"/>
  </si>
  <si>
    <t>NF[dB]</t>
    <phoneticPr fontId="1"/>
  </si>
  <si>
    <t>nf[-]</t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</si>
  <si>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S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</si>
  <si>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SKY</t>
    </r>
    <r>
      <rPr>
        <sz val="10.5"/>
        <rFont val="ＭＳ Ｐゴシック"/>
        <family val="3"/>
        <charset val="128"/>
      </rPr>
      <t>[K]</t>
    </r>
    <phoneticPr fontId="1"/>
  </si>
  <si>
    <t>最大信号通過バンド幅</t>
    <rPh sb="0" eb="2">
      <t>サイダイ</t>
    </rPh>
    <rPh sb="2" eb="4">
      <t>シンゴウ</t>
    </rPh>
    <rPh sb="4" eb="6">
      <t>ツウカ</t>
    </rPh>
    <rPh sb="9" eb="10">
      <t>ハバ</t>
    </rPh>
    <phoneticPr fontId="1"/>
  </si>
  <si>
    <r>
      <t>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</si>
  <si>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1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</si>
  <si>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[bps]</t>
    </r>
    <phoneticPr fontId="1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</si>
  <si>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[dBHz]</t>
    </r>
    <phoneticPr fontId="1"/>
  </si>
  <si>
    <r>
      <t>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</si>
  <si>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r>
      <t>(C/N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1"/>
  </si>
  <si>
    <t>地球半径</t>
    <rPh sb="0" eb="2">
      <t>チキュウ</t>
    </rPh>
    <rPh sb="2" eb="4">
      <t>ハンケイ</t>
    </rPh>
    <phoneticPr fontId="1"/>
  </si>
  <si>
    <t>R[km]</t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</si>
  <si>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[dBW]</t>
    </r>
    <phoneticPr fontId="1"/>
  </si>
  <si>
    <t>電波の伝播速度</t>
    <rPh sb="0" eb="2">
      <t>デンパ</t>
    </rPh>
    <rPh sb="3" eb="4">
      <t>デン</t>
    </rPh>
    <rPh sb="4" eb="5">
      <t>バン</t>
    </rPh>
    <rPh sb="5" eb="7">
      <t>ソクド</t>
    </rPh>
    <phoneticPr fontId="1"/>
  </si>
  <si>
    <t>c[m]</t>
    <phoneticPr fontId="1"/>
  </si>
  <si>
    <t>給電損失</t>
    <rPh sb="0" eb="2">
      <t>キュウデン</t>
    </rPh>
    <rPh sb="2" eb="4">
      <t>ソンシツ</t>
    </rPh>
    <phoneticPr fontId="1"/>
  </si>
  <si>
    <t>L[-]</t>
    <phoneticPr fontId="1"/>
  </si>
  <si>
    <t>地表温度</t>
    <rPh sb="0" eb="2">
      <t>チヒョウ</t>
    </rPh>
    <rPh sb="2" eb="4">
      <t>オンド</t>
    </rPh>
    <phoneticPr fontId="1"/>
  </si>
  <si>
    <t>平均温度</t>
    <rPh sb="0" eb="2">
      <t>ヘイキン</t>
    </rPh>
    <rPh sb="2" eb="4">
      <t>オンド</t>
    </rPh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</si>
  <si>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</si>
  <si>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m</t>
    </r>
    <r>
      <rPr>
        <sz val="10.5"/>
        <rFont val="ＭＳ Ｐゴシック"/>
        <family val="3"/>
        <charset val="128"/>
      </rPr>
      <t>[K]</t>
    </r>
    <phoneticPr fontId="1"/>
  </si>
  <si>
    <t>ボルツマン係数</t>
    <rPh sb="5" eb="7">
      <t>ケイスウ</t>
    </rPh>
    <phoneticPr fontId="1"/>
  </si>
  <si>
    <t>k[W/Hz･K]</t>
    <phoneticPr fontId="1"/>
  </si>
  <si>
    <t>B[kHz]</t>
    <phoneticPr fontId="1"/>
  </si>
  <si>
    <t>N[dB]</t>
    <phoneticPr fontId="1"/>
  </si>
  <si>
    <t>N[W]</t>
    <phoneticPr fontId="1"/>
  </si>
  <si>
    <t>G/T[dB/K]</t>
    <phoneticPr fontId="1"/>
  </si>
  <si>
    <t>ビット誤り率</t>
    <rPh sb="3" eb="4">
      <t>アヤマ</t>
    </rPh>
    <rPh sb="5" eb="6">
      <t>リツ</t>
    </rPh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</si>
  <si>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b</t>
    </r>
    <phoneticPr fontId="1"/>
  </si>
  <si>
    <r>
      <t>(E</t>
    </r>
    <r>
      <rPr>
        <vertAlign val="subscript"/>
        <sz val="10.5"/>
        <rFont val="ＭＳ Ｐゴシック"/>
        <family val="3"/>
        <charset val="128"/>
      </rPr>
      <t>b</t>
    </r>
    <r>
      <rPr>
        <sz val="10.5"/>
        <rFont val="ＭＳ Ｐゴシック"/>
        <family val="3"/>
        <charset val="128"/>
      </rPr>
      <t>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1"/>
  </si>
  <si>
    <t>回線マージン</t>
    <rPh sb="0" eb="2">
      <t>カイセン</t>
    </rPh>
    <phoneticPr fontId="1"/>
  </si>
  <si>
    <t>Downlink 1200bps</t>
    <phoneticPr fontId="1"/>
  </si>
  <si>
    <t>Downlink 9600bps</t>
    <phoneticPr fontId="1"/>
  </si>
  <si>
    <t>GMSK</t>
    <phoneticPr fontId="1"/>
  </si>
  <si>
    <t>地上局</t>
    <rPh sb="0" eb="2">
      <t>チジョウ</t>
    </rPh>
    <rPh sb="2" eb="3">
      <t>キョク</t>
    </rPh>
    <phoneticPr fontId="1"/>
  </si>
  <si>
    <t>Downlink CW</t>
    <phoneticPr fontId="1"/>
  </si>
  <si>
    <t>地上局内伝送損失</t>
    <rPh sb="0" eb="2">
      <t>チジョウ</t>
    </rPh>
    <rPh sb="2" eb="4">
      <t>キョクナイ</t>
    </rPh>
    <rPh sb="4" eb="6">
      <t>デンソウ</t>
    </rPh>
    <rPh sb="6" eb="8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</si>
  <si>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[dB]</t>
    </r>
    <phoneticPr fontId="1"/>
  </si>
  <si>
    <t>地上局処理時損失</t>
    <rPh sb="0" eb="3">
      <t>チジョウキョク</t>
    </rPh>
    <rPh sb="3" eb="5">
      <t>ショリ</t>
    </rPh>
    <rPh sb="5" eb="6">
      <t>ジ</t>
    </rPh>
    <rPh sb="6" eb="8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</si>
  <si>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</si>
  <si>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t>衛星</t>
    <rPh sb="0" eb="2">
      <t>エイセイ</t>
    </rPh>
    <phoneticPr fontId="1"/>
  </si>
  <si>
    <t>CW</t>
    <phoneticPr fontId="1"/>
  </si>
  <si>
    <t>AFSK</t>
    <phoneticPr fontId="1"/>
  </si>
  <si>
    <t>受信ゲイン</t>
    <rPh sb="0" eb="2">
      <t>ジュシン</t>
    </rPh>
    <phoneticPr fontId="1"/>
  </si>
  <si>
    <t>G[dB]</t>
    <phoneticPr fontId="1"/>
  </si>
  <si>
    <t>衛星アンテナ</t>
    <rPh sb="0" eb="2">
      <t>エイセイ</t>
    </rPh>
    <phoneticPr fontId="1"/>
  </si>
  <si>
    <t>マージン</t>
    <phoneticPr fontId="1"/>
  </si>
  <si>
    <t>地上局アンテナ</t>
    <rPh sb="0" eb="3">
      <t>チジョウキョク</t>
    </rPh>
    <phoneticPr fontId="1"/>
  </si>
  <si>
    <t>クロス八木アンテナ</t>
    <rPh sb="3" eb="5">
      <t>ヤギ</t>
    </rPh>
    <phoneticPr fontId="1"/>
  </si>
  <si>
    <t>モノポールアンテナ</t>
    <phoneticPr fontId="1"/>
  </si>
  <si>
    <t>M[dB]</t>
    <phoneticPr fontId="1"/>
  </si>
  <si>
    <t>受信アンテナ</t>
    <rPh sb="0" eb="2">
      <t>ジュシン</t>
    </rPh>
    <phoneticPr fontId="1"/>
  </si>
  <si>
    <t>※プリアンプ作動してアンテナ利得を21.5くらいにまであげる</t>
    <phoneticPr fontId="1"/>
  </si>
  <si>
    <t>受信アンテナ利得※</t>
    <rPh sb="0" eb="2">
      <t>ジュシン</t>
    </rPh>
    <rPh sb="6" eb="8">
      <t>リトク</t>
    </rPh>
    <phoneticPr fontId="1"/>
  </si>
  <si>
    <t>回線設計</t>
    <rPh sb="0" eb="2">
      <t>カイセン</t>
    </rPh>
    <rPh sb="2" eb="4">
      <t>セッケイ</t>
    </rPh>
    <phoneticPr fontId="1"/>
  </si>
  <si>
    <t>帯域巾＝３０KHｚ</t>
    <rPh sb="0" eb="2">
      <t>タイイキ</t>
    </rPh>
    <rPh sb="2" eb="3">
      <t>ハバ</t>
    </rPh>
    <phoneticPr fontId="1"/>
  </si>
  <si>
    <t>アップリンク</t>
    <phoneticPr fontId="1"/>
  </si>
  <si>
    <t>AOS/LOS</t>
    <phoneticPr fontId="1"/>
  </si>
  <si>
    <t>MEL</t>
    <phoneticPr fontId="1"/>
  </si>
  <si>
    <t>①</t>
    <phoneticPr fontId="1"/>
  </si>
  <si>
    <t>MHｚ</t>
    <phoneticPr fontId="1"/>
  </si>
  <si>
    <t>地</t>
    <rPh sb="0" eb="1">
      <t>チ</t>
    </rPh>
    <phoneticPr fontId="1"/>
  </si>
  <si>
    <t>②</t>
    <phoneticPr fontId="1"/>
  </si>
  <si>
    <t>送信電力</t>
    <rPh sb="0" eb="2">
      <t>ソウシン</t>
    </rPh>
    <rPh sb="2" eb="4">
      <t>デンリョク</t>
    </rPh>
    <phoneticPr fontId="1"/>
  </si>
  <si>
    <t>W</t>
    <phoneticPr fontId="1"/>
  </si>
  <si>
    <t>③</t>
    <phoneticPr fontId="1"/>
  </si>
  <si>
    <t>（送信電力）</t>
    <rPh sb="1" eb="3">
      <t>ソウシン</t>
    </rPh>
    <rPh sb="3" eb="5">
      <t>デンリョク</t>
    </rPh>
    <phoneticPr fontId="1"/>
  </si>
  <si>
    <t>ｄBm</t>
    <phoneticPr fontId="1"/>
  </si>
  <si>
    <t>④</t>
    <phoneticPr fontId="1"/>
  </si>
  <si>
    <t>ケーブルロス</t>
    <phoneticPr fontId="1"/>
  </si>
  <si>
    <t>ｄB</t>
    <phoneticPr fontId="1"/>
  </si>
  <si>
    <t>８D-2E　１０ｍ</t>
    <phoneticPr fontId="1"/>
  </si>
  <si>
    <t>上</t>
    <rPh sb="0" eb="1">
      <t>ウエ</t>
    </rPh>
    <phoneticPr fontId="1"/>
  </si>
  <si>
    <t>⑤</t>
    <phoneticPr fontId="1"/>
  </si>
  <si>
    <t>アンテナ利得</t>
    <rPh sb="4" eb="6">
      <t>リトク</t>
    </rPh>
    <phoneticPr fontId="1"/>
  </si>
  <si>
    <t>⑥</t>
    <phoneticPr fontId="1"/>
  </si>
  <si>
    <t>（E.I.R.P)</t>
    <phoneticPr fontId="1"/>
  </si>
  <si>
    <t>ｄBme.I.r.p</t>
    <phoneticPr fontId="1"/>
  </si>
  <si>
    <t>③+④+⑤</t>
    <phoneticPr fontId="1"/>
  </si>
  <si>
    <t>⑦</t>
    <phoneticPr fontId="1"/>
  </si>
  <si>
    <t>追尾エラー</t>
    <rPh sb="0" eb="2">
      <t>ツイビ</t>
    </rPh>
    <phoneticPr fontId="1"/>
  </si>
  <si>
    <t>伝</t>
    <rPh sb="0" eb="1">
      <t>デン</t>
    </rPh>
    <phoneticPr fontId="1"/>
  </si>
  <si>
    <t>⑧</t>
    <phoneticPr fontId="1"/>
  </si>
  <si>
    <t>伝播ロス</t>
    <rPh sb="0" eb="2">
      <t>デンパン</t>
    </rPh>
    <phoneticPr fontId="1"/>
  </si>
  <si>
    <t>20log(4πD/λ）</t>
    <phoneticPr fontId="1"/>
  </si>
  <si>
    <t>播</t>
    <rPh sb="0" eb="1">
      <t>バン</t>
    </rPh>
    <phoneticPr fontId="1"/>
  </si>
  <si>
    <t>⑨</t>
    <phoneticPr fontId="1"/>
  </si>
  <si>
    <t>（距離）</t>
    <rPh sb="1" eb="3">
      <t>キョリ</t>
    </rPh>
    <phoneticPr fontId="1"/>
  </si>
  <si>
    <t>ｋｍ</t>
    <phoneticPr fontId="1"/>
  </si>
  <si>
    <t>⑩</t>
    <phoneticPr fontId="1"/>
  </si>
  <si>
    <t>衛</t>
    <rPh sb="0" eb="1">
      <t>マモル</t>
    </rPh>
    <phoneticPr fontId="1"/>
  </si>
  <si>
    <t>⑪</t>
    <phoneticPr fontId="1"/>
  </si>
  <si>
    <t>偏波ロス</t>
    <rPh sb="0" eb="1">
      <t>ヘン</t>
    </rPh>
    <rPh sb="1" eb="2">
      <t>ナミ</t>
    </rPh>
    <phoneticPr fontId="1"/>
  </si>
  <si>
    <t>⑫</t>
    <phoneticPr fontId="1"/>
  </si>
  <si>
    <t>ビームロス</t>
    <phoneticPr fontId="1"/>
  </si>
  <si>
    <t>ダイポールアンテナのメインビームからのずれ</t>
    <phoneticPr fontId="1"/>
  </si>
  <si>
    <t>星</t>
    <rPh sb="0" eb="1">
      <t>ホシ</t>
    </rPh>
    <phoneticPr fontId="1"/>
  </si>
  <si>
    <t>⑬</t>
    <phoneticPr fontId="1"/>
  </si>
  <si>
    <t>受信電力</t>
    <rPh sb="0" eb="2">
      <t>ジュシン</t>
    </rPh>
    <rPh sb="2" eb="4">
      <t>デンリョク</t>
    </rPh>
    <phoneticPr fontId="1"/>
  </si>
  <si>
    <t>⑥+⑦+⑧+⑩+⑪+⑫</t>
    <phoneticPr fontId="1"/>
  </si>
  <si>
    <t>⑭</t>
    <phoneticPr fontId="1"/>
  </si>
  <si>
    <t>NF</t>
    <phoneticPr fontId="1"/>
  </si>
  <si>
    <t>⑮</t>
    <phoneticPr fontId="1"/>
  </si>
  <si>
    <t>帯域巾</t>
    <rPh sb="0" eb="2">
      <t>タイイキ</t>
    </rPh>
    <rPh sb="2" eb="3">
      <t>ハバ</t>
    </rPh>
    <phoneticPr fontId="1"/>
  </si>
  <si>
    <t>kHz</t>
    <phoneticPr fontId="1"/>
  </si>
  <si>
    <t>⑯</t>
    <phoneticPr fontId="1"/>
  </si>
  <si>
    <r>
      <t>kT</t>
    </r>
    <r>
      <rPr>
        <sz val="10.35"/>
        <rFont val="ＭＳ Ｐゴシック"/>
        <family val="3"/>
        <charset val="128"/>
      </rPr>
      <t>Δ</t>
    </r>
    <r>
      <rPr>
        <i/>
        <sz val="10.35"/>
        <rFont val="ＭＳ Ｐゴシック"/>
        <family val="3"/>
        <charset val="128"/>
      </rPr>
      <t>f=</t>
    </r>
    <phoneticPr fontId="1"/>
  </si>
  <si>
    <t>⑰</t>
    <phoneticPr fontId="1"/>
  </si>
  <si>
    <t>C/N</t>
    <phoneticPr fontId="1"/>
  </si>
  <si>
    <t>⑬-⑯-⑭</t>
    <phoneticPr fontId="1"/>
  </si>
  <si>
    <t>⑱</t>
    <phoneticPr fontId="1"/>
  </si>
  <si>
    <t>必要C/N</t>
    <rPh sb="0" eb="2">
      <t>ヒツヨウ</t>
    </rPh>
    <phoneticPr fontId="1"/>
  </si>
  <si>
    <t>FM復調に必要なC/N？</t>
    <rPh sb="2" eb="4">
      <t>フクチョウ</t>
    </rPh>
    <rPh sb="5" eb="7">
      <t>ヒツヨウ</t>
    </rPh>
    <phoneticPr fontId="1"/>
  </si>
  <si>
    <t>⑲</t>
    <phoneticPr fontId="1"/>
  </si>
  <si>
    <t>⑰-⑱</t>
    <phoneticPr fontId="1"/>
  </si>
  <si>
    <t>ダウンリンク</t>
    <phoneticPr fontId="1"/>
  </si>
  <si>
    <t>③+④</t>
    <phoneticPr fontId="1"/>
  </si>
  <si>
    <t>⑤+⑥+⑦+⑨+⑩+⑪+⑫</t>
    <phoneticPr fontId="1"/>
  </si>
  <si>
    <t>⑬-⑯-⑭+⑫</t>
    <phoneticPr fontId="1"/>
  </si>
  <si>
    <t>⑳</t>
    <phoneticPr fontId="1"/>
  </si>
  <si>
    <t>衛星の利得</t>
    <rPh sb="0" eb="2">
      <t>エイセイ</t>
    </rPh>
    <rPh sb="3" eb="5">
      <t>リトク</t>
    </rPh>
    <phoneticPr fontId="1"/>
  </si>
  <si>
    <t>ダウンリンク③－アップリンク⑯</t>
    <phoneticPr fontId="1"/>
  </si>
  <si>
    <t>衛星の雑音出力</t>
    <rPh sb="0" eb="2">
      <t>エイセイ</t>
    </rPh>
    <rPh sb="3" eb="5">
      <t>ザツオン</t>
    </rPh>
    <rPh sb="5" eb="7">
      <t>シュツリョク</t>
    </rPh>
    <phoneticPr fontId="1"/>
  </si>
  <si>
    <t>アップリンク⑯+⑳</t>
    <phoneticPr fontId="1"/>
  </si>
  <si>
    <t>3KHz換算</t>
    <rPh sb="4" eb="6">
      <t>カンザン</t>
    </rPh>
    <phoneticPr fontId="1"/>
  </si>
  <si>
    <t>Transponder_Uplink</t>
    <phoneticPr fontId="1"/>
  </si>
  <si>
    <t>Transponder_Downlink</t>
    <phoneticPr fontId="1"/>
  </si>
  <si>
    <t>Uplink 1200bps</t>
    <phoneticPr fontId="1"/>
  </si>
  <si>
    <t>N[dBW]</t>
    <phoneticPr fontId="1"/>
  </si>
  <si>
    <r>
      <t>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[dBW]</t>
    </r>
    <phoneticPr fontId="1"/>
  </si>
  <si>
    <t>ボーレート</t>
    <phoneticPr fontId="1"/>
  </si>
  <si>
    <r>
      <t>受信C/N</t>
    </r>
    <r>
      <rPr>
        <vertAlign val="subscript"/>
        <sz val="10.5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（受信電力/雑音電力）</t>
    </r>
    <rPh sb="0" eb="2">
      <t>ジュシン</t>
    </rPh>
    <rPh sb="7" eb="9">
      <t>ジュシン</t>
    </rPh>
    <rPh sb="9" eb="11">
      <t>デンリョク</t>
    </rPh>
    <rPh sb="12" eb="14">
      <t>ザツオン</t>
    </rPh>
    <rPh sb="14" eb="16">
      <t>デンリョク</t>
    </rPh>
    <phoneticPr fontId="1"/>
  </si>
  <si>
    <t>要求C/N（復調損失込み）</t>
    <rPh sb="0" eb="2">
      <t>ヨウキュウ</t>
    </rPh>
    <rPh sb="6" eb="8">
      <t>フクチョウ</t>
    </rPh>
    <rPh sb="8" eb="10">
      <t>ソンシツ</t>
    </rPh>
    <rPh sb="10" eb="11">
      <t>コ</t>
    </rPh>
    <phoneticPr fontId="1"/>
  </si>
  <si>
    <t>FSK(F1D）</t>
    <phoneticPr fontId="1"/>
  </si>
  <si>
    <t>π/4シフトQPSK（G1D)</t>
    <phoneticPr fontId="1"/>
  </si>
  <si>
    <t>GMSK（F１D)</t>
    <phoneticPr fontId="1"/>
  </si>
  <si>
    <t>GMSK(9600bps)　アマチュア無線機で受信</t>
    <rPh sb="19" eb="22">
      <t>ムセンキ</t>
    </rPh>
    <rPh sb="23" eb="25">
      <t>ジュシン</t>
    </rPh>
    <phoneticPr fontId="1"/>
  </si>
  <si>
    <t>QPSK(38.4kbps)　専用受信機で受信</t>
    <rPh sb="15" eb="17">
      <t>センヨウ</t>
    </rPh>
    <rPh sb="17" eb="20">
      <t>ジュシンキ</t>
    </rPh>
    <rPh sb="21" eb="23">
      <t>ジュシン</t>
    </rPh>
    <phoneticPr fontId="1"/>
  </si>
  <si>
    <t>FSK(9600bps)　ADF7021Nで受信</t>
    <rPh sb="22" eb="24">
      <t>ジュシン</t>
    </rPh>
    <phoneticPr fontId="1"/>
  </si>
  <si>
    <t>FSK(600bps)　ADF7021Nで受信</t>
    <rPh sb="21" eb="23">
      <t>ジュシン</t>
    </rPh>
    <phoneticPr fontId="1"/>
  </si>
  <si>
    <t>C[dBW]</t>
    <phoneticPr fontId="1"/>
  </si>
  <si>
    <t>送信系</t>
    <rPh sb="0" eb="2">
      <t>ソウシン</t>
    </rPh>
    <rPh sb="2" eb="3">
      <t>ケイ</t>
    </rPh>
    <phoneticPr fontId="1"/>
  </si>
  <si>
    <t>受信系</t>
    <rPh sb="0" eb="2">
      <t>ジュシン</t>
    </rPh>
    <rPh sb="2" eb="3">
      <t>ケイ</t>
    </rPh>
    <phoneticPr fontId="1"/>
  </si>
  <si>
    <t>伝送速度</t>
    <rPh sb="0" eb="2">
      <t>デンソウ</t>
    </rPh>
    <rPh sb="2" eb="4">
      <t>ソクド</t>
    </rPh>
    <phoneticPr fontId="1"/>
  </si>
  <si>
    <t>電源電圧</t>
    <rPh sb="0" eb="2">
      <t>デンゲン</t>
    </rPh>
    <rPh sb="2" eb="4">
      <t>デンアツ</t>
    </rPh>
    <phoneticPr fontId="1"/>
  </si>
  <si>
    <t>消費電流</t>
    <rPh sb="0" eb="2">
      <t>ショウヒ</t>
    </rPh>
    <rPh sb="2" eb="4">
      <t>デンリュウ</t>
    </rPh>
    <phoneticPr fontId="1"/>
  </si>
  <si>
    <t>消費電力</t>
    <rPh sb="0" eb="2">
      <t>ショウヒ</t>
    </rPh>
    <rPh sb="2" eb="4">
      <t>デンリョク</t>
    </rPh>
    <phoneticPr fontId="1"/>
  </si>
  <si>
    <t>その他</t>
    <rPh sb="2" eb="3">
      <t>タ</t>
    </rPh>
    <phoneticPr fontId="1"/>
  </si>
  <si>
    <t>２FSK</t>
    <phoneticPr fontId="1"/>
  </si>
  <si>
    <t>３FSK</t>
    <phoneticPr fontId="1"/>
  </si>
  <si>
    <t>４FSK</t>
    <phoneticPr fontId="1"/>
  </si>
  <si>
    <t>GMSK</t>
    <phoneticPr fontId="1"/>
  </si>
  <si>
    <t>3.3V</t>
    <phoneticPr fontId="1"/>
  </si>
  <si>
    <t>最大15kbps</t>
    <rPh sb="0" eb="2">
      <t>サイダイ</t>
    </rPh>
    <phoneticPr fontId="1"/>
  </si>
  <si>
    <t>約500ｍA</t>
    <rPh sb="0" eb="1">
      <t>ヤク</t>
    </rPh>
    <phoneticPr fontId="1"/>
  </si>
  <si>
    <t>1.65W</t>
    <phoneticPr fontId="1"/>
  </si>
  <si>
    <t>27ｍA</t>
    <phoneticPr fontId="1"/>
  </si>
  <si>
    <t>0.09W</t>
    <phoneticPr fontId="1"/>
  </si>
  <si>
    <t>600ｍA</t>
    <phoneticPr fontId="1"/>
  </si>
  <si>
    <t>５V</t>
    <phoneticPr fontId="1"/>
  </si>
  <si>
    <t>3W</t>
    <phoneticPr fontId="1"/>
  </si>
  <si>
    <t>26ｍA</t>
    <phoneticPr fontId="1"/>
  </si>
  <si>
    <t>0.13W</t>
    <phoneticPr fontId="1"/>
  </si>
  <si>
    <t>TXE430MFMCW-301A</t>
  </si>
  <si>
    <t>RXE430M-301A</t>
  </si>
  <si>
    <t>（AFSK)</t>
    <phoneticPr fontId="1"/>
  </si>
  <si>
    <t>新型無線機の仕様</t>
    <rPh sb="0" eb="2">
      <t>シンガタ</t>
    </rPh>
    <rPh sb="2" eb="5">
      <t>ムセンキ</t>
    </rPh>
    <rPh sb="6" eb="8">
      <t>シヨウ</t>
    </rPh>
    <phoneticPr fontId="1"/>
  </si>
  <si>
    <t>新型無線機の仕様具体案</t>
    <rPh sb="0" eb="2">
      <t>シンガタ</t>
    </rPh>
    <rPh sb="2" eb="5">
      <t>ムセンキ</t>
    </rPh>
    <rPh sb="6" eb="8">
      <t>シヨウ</t>
    </rPh>
    <rPh sb="8" eb="10">
      <t>グタイ</t>
    </rPh>
    <rPh sb="10" eb="11">
      <t>アン</t>
    </rPh>
    <phoneticPr fontId="1"/>
  </si>
  <si>
    <t>1200bps</t>
    <phoneticPr fontId="1"/>
  </si>
  <si>
    <t>2400bps</t>
    <phoneticPr fontId="1"/>
  </si>
  <si>
    <t>4800ｂｐｓ</t>
    <phoneticPr fontId="1"/>
  </si>
  <si>
    <t>9600bps</t>
    <phoneticPr fontId="1"/>
  </si>
  <si>
    <t>9600bps</t>
    <phoneticPr fontId="1"/>
  </si>
  <si>
    <t>1200bps</t>
    <phoneticPr fontId="1"/>
  </si>
  <si>
    <t>～0.8W</t>
    <phoneticPr fontId="1"/>
  </si>
  <si>
    <t>市販TNCと受信機で受信可能</t>
    <rPh sb="0" eb="2">
      <t>シハン</t>
    </rPh>
    <rPh sb="6" eb="9">
      <t>ジュシンキ</t>
    </rPh>
    <rPh sb="10" eb="12">
      <t>ジュシン</t>
    </rPh>
    <rPh sb="12" eb="14">
      <t>カノウ</t>
    </rPh>
    <phoneticPr fontId="1"/>
  </si>
  <si>
    <t>受信方式</t>
    <rPh sb="0" eb="2">
      <t>ジュシン</t>
    </rPh>
    <rPh sb="2" eb="4">
      <t>ホウシキ</t>
    </rPh>
    <phoneticPr fontId="1"/>
  </si>
  <si>
    <t>専用またはSDR</t>
    <rPh sb="0" eb="2">
      <t>センヨウ</t>
    </rPh>
    <phoneticPr fontId="1"/>
  </si>
  <si>
    <t>Uplink 1200bps</t>
    <phoneticPr fontId="1"/>
  </si>
  <si>
    <t>AFSK</t>
    <phoneticPr fontId="1"/>
  </si>
  <si>
    <t>H[km]</t>
    <phoneticPr fontId="1"/>
  </si>
  <si>
    <t>R[km]</t>
    <phoneticPr fontId="1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</si>
  <si>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[deg]</t>
    </r>
    <phoneticPr fontId="1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</si>
  <si>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[rad]</t>
    </r>
    <phoneticPr fontId="1"/>
  </si>
  <si>
    <t>θ[rad]</t>
    <phoneticPr fontId="1"/>
  </si>
  <si>
    <t>θ[deg]</t>
    <phoneticPr fontId="1"/>
  </si>
  <si>
    <t>D[km]</t>
    <phoneticPr fontId="1"/>
  </si>
  <si>
    <t>c[m]</t>
    <phoneticPr fontId="1"/>
  </si>
  <si>
    <t>k[W/Hz･K]</t>
    <phoneticPr fontId="1"/>
  </si>
  <si>
    <t>f[MHz]</t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</si>
  <si>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[W]</t>
    </r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</si>
  <si>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[dBW]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</si>
  <si>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FTX</t>
    </r>
    <r>
      <rPr>
        <sz val="10.5"/>
        <rFont val="ＭＳ Ｐゴシック"/>
        <family val="3"/>
        <charset val="128"/>
      </rPr>
      <t>[dB]</t>
    </r>
    <phoneticPr fontId="1"/>
  </si>
  <si>
    <r>
      <t>G</t>
    </r>
    <r>
      <rPr>
        <vertAlign val="subscript"/>
        <sz val="10.5"/>
        <rFont val="ＭＳ Ｐゴシック"/>
        <family val="3"/>
        <charset val="128"/>
      </rPr>
      <t>ATX</t>
    </r>
    <r>
      <rPr>
        <sz val="10.5"/>
        <rFont val="ＭＳ Ｐゴシック"/>
        <family val="3"/>
        <charset val="128"/>
      </rPr>
      <t>[dB]</t>
    </r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</si>
  <si>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[dBW]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</si>
  <si>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APt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</si>
  <si>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</si>
  <si>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P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</si>
  <si>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</si>
  <si>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RA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</si>
  <si>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V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</si>
  <si>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pr</t>
    </r>
    <r>
      <rPr>
        <sz val="10.5"/>
        <rFont val="ＭＳ Ｐゴシック"/>
        <family val="3"/>
        <charset val="128"/>
      </rPr>
      <t>[dB]</t>
    </r>
    <phoneticPr fontId="1"/>
  </si>
  <si>
    <t>モノポールアンテナ</t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</si>
  <si>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APr</t>
    </r>
    <r>
      <rPr>
        <sz val="10.5"/>
        <rFont val="ＭＳ Ｐゴシック"/>
        <family val="3"/>
        <charset val="128"/>
      </rPr>
      <t>[dB]</t>
    </r>
    <phoneticPr fontId="1"/>
  </si>
  <si>
    <r>
      <t>G</t>
    </r>
    <r>
      <rPr>
        <vertAlign val="subscript"/>
        <sz val="10.5"/>
        <rFont val="ＭＳ Ｐゴシック"/>
        <family val="3"/>
        <charset val="128"/>
      </rPr>
      <t>ARX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</si>
  <si>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FRX</t>
    </r>
    <r>
      <rPr>
        <sz val="10.5"/>
        <rFont val="ＭＳ Ｐゴシック"/>
        <family val="3"/>
        <charset val="128"/>
      </rPr>
      <t>[dB]</t>
    </r>
    <phoneticPr fontId="1"/>
  </si>
  <si>
    <t>L[-]</t>
    <phoneticPr fontId="1"/>
  </si>
  <si>
    <t>C[dB]</t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</si>
  <si>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</si>
  <si>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</si>
  <si>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</si>
  <si>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[K]</t>
    </r>
    <phoneticPr fontId="1"/>
  </si>
  <si>
    <t>nf[-]</t>
    <phoneticPr fontId="1"/>
  </si>
  <si>
    <t>NF[dB]</t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</si>
  <si>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S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</si>
  <si>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</si>
  <si>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m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</si>
  <si>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SKY</t>
    </r>
    <r>
      <rPr>
        <sz val="10.5"/>
        <rFont val="ＭＳ Ｐゴシック"/>
        <family val="3"/>
        <charset val="128"/>
      </rPr>
      <t>[K]</t>
    </r>
    <phoneticPr fontId="1"/>
  </si>
  <si>
    <t>B[kHz]</t>
    <phoneticPr fontId="1"/>
  </si>
  <si>
    <t>N[W]</t>
    <phoneticPr fontId="1"/>
  </si>
  <si>
    <t>N[dB]</t>
    <phoneticPr fontId="1"/>
  </si>
  <si>
    <r>
      <t>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</si>
  <si>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t>G[dB]</t>
    <phoneticPr fontId="1"/>
  </si>
  <si>
    <t>G/T[dB/K]</t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</si>
  <si>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</si>
  <si>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</si>
  <si>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</si>
  <si>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t>ビットレート</t>
    <phoneticPr fontId="1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</si>
  <si>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[bps]</t>
    </r>
    <phoneticPr fontId="1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</si>
  <si>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[dBHz]</t>
    </r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</si>
  <si>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b</t>
    </r>
    <phoneticPr fontId="1"/>
  </si>
  <si>
    <r>
      <t>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</si>
  <si>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r>
      <t>(E</t>
    </r>
    <r>
      <rPr>
        <vertAlign val="subscript"/>
        <sz val="10.5"/>
        <rFont val="ＭＳ Ｐゴシック"/>
        <family val="3"/>
        <charset val="128"/>
      </rPr>
      <t>b</t>
    </r>
    <r>
      <rPr>
        <sz val="10.5"/>
        <rFont val="ＭＳ Ｐゴシック"/>
        <family val="3"/>
        <charset val="128"/>
      </rPr>
      <t>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1"/>
  </si>
  <si>
    <r>
      <t>(C/N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1"/>
  </si>
  <si>
    <t>M[dB]</t>
    <phoneticPr fontId="1"/>
  </si>
  <si>
    <t>日大計算を修正したもの</t>
    <rPh sb="0" eb="2">
      <t>ニチダイ</t>
    </rPh>
    <rPh sb="2" eb="4">
      <t>ケイサン</t>
    </rPh>
    <rPh sb="5" eb="7">
      <t>シュウセイ</t>
    </rPh>
    <phoneticPr fontId="1"/>
  </si>
  <si>
    <t>Uplink 9600bps</t>
    <phoneticPr fontId="1"/>
  </si>
  <si>
    <t>BW=18.75KHz</t>
    <phoneticPr fontId="1"/>
  </si>
  <si>
    <t>ICの感度</t>
    <rPh sb="3" eb="5">
      <t>カンド</t>
    </rPh>
    <phoneticPr fontId="1"/>
  </si>
  <si>
    <t>必要C/N</t>
    <rPh sb="0" eb="2">
      <t>ヒツヨウ</t>
    </rPh>
    <phoneticPr fontId="1"/>
  </si>
  <si>
    <t>新型無線機</t>
    <rPh sb="0" eb="2">
      <t>シンガタ</t>
    </rPh>
    <rPh sb="2" eb="5">
      <t>ムセンキ</t>
    </rPh>
    <phoneticPr fontId="1"/>
  </si>
  <si>
    <t>BW=12.5KHz</t>
    <phoneticPr fontId="1"/>
  </si>
  <si>
    <t>68行の要求C/Nは新型無線機に使用する、ICのデータシートの値から求めた。</t>
    <rPh sb="2" eb="3">
      <t>ギョウ</t>
    </rPh>
    <rPh sb="4" eb="6">
      <t>ヨウキュウ</t>
    </rPh>
    <rPh sb="10" eb="12">
      <t>シンガタ</t>
    </rPh>
    <rPh sb="12" eb="15">
      <t>ムセンキ</t>
    </rPh>
    <rPh sb="16" eb="18">
      <t>シヨウ</t>
    </rPh>
    <rPh sb="31" eb="32">
      <t>アタイ</t>
    </rPh>
    <rPh sb="34" eb="35">
      <t>モト</t>
    </rPh>
    <phoneticPr fontId="1"/>
  </si>
  <si>
    <t>データシートの感度には、誤り率の記載はないが誤り率0.000001程度だと想定した。</t>
    <rPh sb="7" eb="9">
      <t>カンド</t>
    </rPh>
    <rPh sb="12" eb="13">
      <t>アヤマ</t>
    </rPh>
    <rPh sb="14" eb="15">
      <t>リツ</t>
    </rPh>
    <rPh sb="16" eb="18">
      <t>キサイ</t>
    </rPh>
    <rPh sb="22" eb="23">
      <t>アヤマ</t>
    </rPh>
    <rPh sb="24" eb="25">
      <t>リツ</t>
    </rPh>
    <rPh sb="33" eb="35">
      <t>テイド</t>
    </rPh>
    <rPh sb="37" eb="39">
      <t>ソウテイ</t>
    </rPh>
    <phoneticPr fontId="1"/>
  </si>
  <si>
    <t>GMSK（F1D)</t>
    <phoneticPr fontId="1"/>
  </si>
  <si>
    <t>FSK（F1D)</t>
    <phoneticPr fontId="1"/>
  </si>
  <si>
    <t>Uplink 1000bps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</si>
</sst>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E+00"/>
    <numFmt numFmtId="177" formatCode="#,##0.0_ "/>
    <numFmt numFmtId="178" formatCode="#,##0_ "/>
    <numFmt numFmtId="179" formatCode="0.0_ "/>
    <numFmt numFmtId="180" formatCode="0.00_ "/>
    <numFmt numFmtId="181" formatCode="0.000"/>
    <numFmt numFmtId="182" formatCode="0.0"/>
    <numFmt numFmtId="183" formatCode="0.E+00"/>
    <numFmt numFmtId="184" formatCode="0.00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vertAlign val="subscript"/>
      <sz val="10.5"/>
      <name val="ＭＳ Ｐゴシック"/>
      <family val="3"/>
      <charset val="128"/>
    </font>
    <font>
      <i/>
      <sz val="10.35"/>
      <name val="ＭＳ Ｐゴシック"/>
      <family val="3"/>
      <charset val="128"/>
    </font>
    <font>
      <sz val="10.35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1" fontId="0" fillId="0" borderId="9" xfId="0" applyNumberForma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NumberFormat="1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11" fontId="0" fillId="0" borderId="0" xfId="0" applyNumberForma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0" fillId="0" borderId="0" xfId="0" applyAlignment="1"/>
    <xf numFmtId="0" fontId="0" fillId="0" borderId="18" xfId="0" applyFill="1" applyBorder="1" applyAlignment="1"/>
    <xf numFmtId="0" fontId="0" fillId="0" borderId="17" xfId="0" applyFill="1" applyBorder="1" applyAlignment="1"/>
    <xf numFmtId="0" fontId="4" fillId="0" borderId="0" xfId="0" applyFont="1" applyAlignment="1">
      <alignment horizontal="left" indent="1"/>
    </xf>
    <xf numFmtId="0" fontId="0" fillId="5" borderId="1" xfId="0" applyFill="1" applyBorder="1" applyAlignment="1"/>
    <xf numFmtId="177" fontId="0" fillId="5" borderId="1" xfId="0" applyNumberFormat="1" applyFill="1" applyBorder="1" applyAlignment="1"/>
    <xf numFmtId="0" fontId="2" fillId="0" borderId="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0" fillId="0" borderId="6" xfId="0" applyFill="1" applyBorder="1">
      <alignment vertical="center"/>
    </xf>
    <xf numFmtId="176" fontId="0" fillId="0" borderId="6" xfId="0" applyNumberForma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11" fontId="0" fillId="0" borderId="9" xfId="0" applyNumberForma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6" xfId="0" applyNumberFormat="1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11" fontId="2" fillId="0" borderId="6" xfId="0" applyNumberFormat="1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NumberFormat="1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6" fillId="7" borderId="9" xfId="0" applyFont="1" applyFill="1" applyBorder="1">
      <alignment vertical="center"/>
    </xf>
    <xf numFmtId="0" fontId="2" fillId="7" borderId="6" xfId="0" applyFont="1" applyFill="1" applyBorder="1">
      <alignment vertical="center"/>
    </xf>
    <xf numFmtId="0" fontId="2" fillId="8" borderId="0" xfId="0" applyFont="1" applyFill="1">
      <alignment vertical="center"/>
    </xf>
    <xf numFmtId="0" fontId="2" fillId="8" borderId="0" xfId="0" quotePrefix="1" applyFont="1" applyFill="1">
      <alignment vertical="center"/>
    </xf>
    <xf numFmtId="0" fontId="2" fillId="8" borderId="0" xfId="0" applyFont="1" applyFill="1" applyAlignment="1">
      <alignment vertical="center"/>
    </xf>
    <xf numFmtId="0" fontId="2" fillId="8" borderId="0" xfId="0" applyFont="1" applyFill="1" applyBorder="1">
      <alignment vertical="center"/>
    </xf>
    <xf numFmtId="0" fontId="0" fillId="8" borderId="0" xfId="0" applyFill="1" applyBorder="1">
      <alignment vertical="center"/>
    </xf>
    <xf numFmtId="176" fontId="0" fillId="8" borderId="0" xfId="0" applyNumberFormat="1" applyFill="1" applyBorder="1">
      <alignment vertical="center"/>
    </xf>
    <xf numFmtId="11" fontId="0" fillId="8" borderId="0" xfId="0" applyNumberFormat="1" applyFill="1" applyBorder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NumberFormat="1" applyFont="1" applyFill="1" applyBorder="1">
      <alignment vertical="center"/>
    </xf>
    <xf numFmtId="0" fontId="0" fillId="8" borderId="0" xfId="0" applyFill="1" applyAlignment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/>
    <xf numFmtId="0" fontId="0" fillId="8" borderId="15" xfId="0" applyFill="1" applyBorder="1" applyAlignment="1"/>
    <xf numFmtId="0" fontId="0" fillId="8" borderId="16" xfId="0" applyFill="1" applyBorder="1" applyAlignment="1"/>
    <xf numFmtId="0" fontId="0" fillId="8" borderId="17" xfId="0" applyFill="1" applyBorder="1" applyAlignment="1"/>
    <xf numFmtId="0" fontId="0" fillId="8" borderId="19" xfId="0" applyFill="1" applyBorder="1" applyAlignment="1"/>
    <xf numFmtId="177" fontId="0" fillId="8" borderId="1" xfId="0" applyNumberFormat="1" applyFill="1" applyBorder="1" applyAlignment="1"/>
    <xf numFmtId="178" fontId="0" fillId="8" borderId="1" xfId="0" applyNumberFormat="1" applyFill="1" applyBorder="1" applyAlignment="1"/>
    <xf numFmtId="0" fontId="0" fillId="8" borderId="18" xfId="0" applyFill="1" applyBorder="1" applyAlignment="1"/>
    <xf numFmtId="0" fontId="0" fillId="8" borderId="11" xfId="0" applyFill="1" applyBorder="1" applyAlignment="1"/>
    <xf numFmtId="179" fontId="0" fillId="8" borderId="1" xfId="0" applyNumberFormat="1" applyFill="1" applyBorder="1" applyAlignment="1"/>
    <xf numFmtId="0" fontId="0" fillId="8" borderId="20" xfId="0" applyFill="1" applyBorder="1" applyAlignment="1"/>
    <xf numFmtId="0" fontId="0" fillId="8" borderId="21" xfId="0" applyFill="1" applyBorder="1" applyAlignment="1"/>
    <xf numFmtId="0" fontId="0" fillId="8" borderId="14" xfId="0" applyFill="1" applyBorder="1" applyAlignment="1"/>
    <xf numFmtId="0" fontId="2" fillId="7" borderId="5" xfId="0" applyFont="1" applyFill="1" applyBorder="1">
      <alignment vertical="center"/>
    </xf>
    <xf numFmtId="0" fontId="2" fillId="7" borderId="1" xfId="0" applyFont="1" applyFill="1" applyBorder="1">
      <alignment vertical="center"/>
    </xf>
    <xf numFmtId="0" fontId="2" fillId="9" borderId="6" xfId="0" applyFont="1" applyFill="1" applyBorder="1">
      <alignment vertical="center"/>
    </xf>
    <xf numFmtId="11" fontId="2" fillId="9" borderId="6" xfId="0" applyNumberFormat="1" applyFont="1" applyFill="1" applyBorder="1">
      <alignment vertical="center"/>
    </xf>
    <xf numFmtId="0" fontId="2" fillId="9" borderId="1" xfId="0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2" fontId="2" fillId="0" borderId="9" xfId="0" applyNumberFormat="1" applyFont="1" applyFill="1" applyBorder="1">
      <alignment vertical="center"/>
    </xf>
    <xf numFmtId="182" fontId="2" fillId="0" borderId="9" xfId="0" applyNumberFormat="1" applyFont="1" applyFill="1" applyBorder="1">
      <alignment vertical="center"/>
    </xf>
    <xf numFmtId="11" fontId="2" fillId="0" borderId="0" xfId="0" applyNumberFormat="1" applyFont="1" applyFill="1" applyBorder="1">
      <alignment vertical="center"/>
    </xf>
    <xf numFmtId="182" fontId="2" fillId="0" borderId="0" xfId="0" applyNumberFormat="1" applyFont="1" applyFill="1" applyBorder="1">
      <alignment vertical="center"/>
    </xf>
    <xf numFmtId="180" fontId="2" fillId="0" borderId="0" xfId="0" applyNumberFormat="1" applyFont="1" applyFill="1" applyBorder="1">
      <alignment vertical="center"/>
    </xf>
    <xf numFmtId="0" fontId="2" fillId="10" borderId="6" xfId="0" applyFont="1" applyFill="1" applyBorder="1">
      <alignment vertical="center"/>
    </xf>
    <xf numFmtId="0" fontId="2" fillId="9" borderId="5" xfId="0" applyFont="1" applyFill="1" applyBorder="1">
      <alignment vertical="center"/>
    </xf>
    <xf numFmtId="38" fontId="2" fillId="0" borderId="6" xfId="1" applyFont="1" applyFill="1" applyBorder="1">
      <alignment vertical="center"/>
    </xf>
    <xf numFmtId="2" fontId="2" fillId="0" borderId="6" xfId="0" applyNumberFormat="1" applyFont="1" applyFill="1" applyBorder="1">
      <alignment vertical="center"/>
    </xf>
    <xf numFmtId="179" fontId="2" fillId="0" borderId="6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83" fontId="2" fillId="0" borderId="6" xfId="0" applyNumberFormat="1" applyFont="1" applyFill="1" applyBorder="1">
      <alignment vertical="center"/>
    </xf>
    <xf numFmtId="0" fontId="0" fillId="0" borderId="16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8" fillId="0" borderId="16" xfId="0" applyFont="1" applyBorder="1">
      <alignment vertical="center"/>
    </xf>
    <xf numFmtId="181" fontId="2" fillId="4" borderId="6" xfId="0" applyNumberFormat="1" applyFont="1" applyFill="1" applyBorder="1">
      <alignment vertical="center"/>
    </xf>
    <xf numFmtId="2" fontId="2" fillId="4" borderId="6" xfId="0" applyNumberFormat="1" applyFont="1" applyFill="1" applyBorder="1">
      <alignment vertical="center"/>
    </xf>
    <xf numFmtId="180" fontId="2" fillId="4" borderId="6" xfId="0" applyNumberFormat="1" applyFont="1" applyFill="1" applyBorder="1">
      <alignment vertical="center"/>
    </xf>
    <xf numFmtId="180" fontId="2" fillId="0" borderId="6" xfId="0" applyNumberFormat="1" applyFont="1" applyBorder="1">
      <alignment vertical="center"/>
    </xf>
    <xf numFmtId="2" fontId="2" fillId="0" borderId="6" xfId="0" applyNumberFormat="1" applyFont="1" applyBorder="1">
      <alignment vertical="center"/>
    </xf>
    <xf numFmtId="184" fontId="2" fillId="0" borderId="6" xfId="0" applyNumberFormat="1" applyFont="1" applyBorder="1">
      <alignment vertical="center"/>
    </xf>
    <xf numFmtId="184" fontId="2" fillId="0" borderId="0" xfId="0" applyNumberFormat="1" applyFont="1" applyFill="1" applyBorder="1">
      <alignment vertical="center"/>
    </xf>
    <xf numFmtId="184" fontId="2" fillId="0" borderId="5" xfId="0" applyNumberFormat="1" applyFont="1" applyBorder="1">
      <alignment vertical="center"/>
    </xf>
    <xf numFmtId="184" fontId="2" fillId="0" borderId="1" xfId="0" applyNumberFormat="1" applyFont="1" applyBorder="1">
      <alignment vertical="center"/>
    </xf>
    <xf numFmtId="184" fontId="0" fillId="0" borderId="6" xfId="0" applyNumberFormat="1" applyBorder="1">
      <alignment vertical="center"/>
    </xf>
    <xf numFmtId="184" fontId="0" fillId="0" borderId="0" xfId="0" applyNumberForma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0" fillId="0" borderId="6" xfId="0" applyNumberFormat="1" applyFill="1" applyBorder="1">
      <alignment vertical="center"/>
    </xf>
    <xf numFmtId="0" fontId="2" fillId="6" borderId="0" xfId="0" applyFont="1" applyFill="1" applyBorder="1" applyAlignment="1">
      <alignment horizontal="center" vertical="center"/>
    </xf>
    <xf numFmtId="181" fontId="2" fillId="0" borderId="0" xfId="0" applyNumberFormat="1" applyFont="1" applyFill="1" applyBorder="1">
      <alignment vertical="center"/>
    </xf>
    <xf numFmtId="181" fontId="0" fillId="0" borderId="0" xfId="0" applyNumberFormat="1" applyFill="1" applyBorder="1">
      <alignment vertical="center"/>
    </xf>
    <xf numFmtId="2" fontId="2" fillId="0" borderId="0" xfId="0" applyNumberFormat="1" applyFont="1" applyFill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Fill="1" applyBorder="1">
      <alignment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11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9525</xdr:rowOff>
    </xdr:from>
    <xdr:to>
      <xdr:col>14</xdr:col>
      <xdr:colOff>152400</xdr:colOff>
      <xdr:row>59</xdr:row>
      <xdr:rowOff>57150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95775"/>
          <a:ext cx="9753600" cy="587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60</xdr:row>
      <xdr:rowOff>133350</xdr:rowOff>
    </xdr:from>
    <xdr:to>
      <xdr:col>10</xdr:col>
      <xdr:colOff>628650</xdr:colOff>
      <xdr:row>85</xdr:row>
      <xdr:rowOff>47625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420350"/>
          <a:ext cx="714375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7"/>
  <sheetViews>
    <sheetView tabSelected="1" topLeftCell="AT37" zoomScale="118" zoomScaleNormal="118" workbookViewId="0">
      <selection activeCell="AZ14" sqref="AZ14"/>
    </sheetView>
  </sheetViews>
  <sheetFormatPr defaultColWidth="9" defaultRowHeight="12.75" x14ac:dyDescent="0.15"/>
  <cols>
    <col min="1" max="1" width="2.625" style="1" customWidth="1"/>
    <col min="2" max="2" width="26.125" style="1" hidden="1" customWidth="1"/>
    <col min="3" max="4" width="10.625" style="1" hidden="1" customWidth="1"/>
    <col min="5" max="5" width="2.625" style="1" hidden="1" customWidth="1"/>
    <col min="6" max="6" width="26.125" style="1" hidden="1" customWidth="1"/>
    <col min="7" max="8" width="10.625" style="1" hidden="1" customWidth="1"/>
    <col min="9" max="9" width="2.625" style="1" hidden="1" customWidth="1"/>
    <col min="10" max="10" width="26.125" style="1" hidden="1" customWidth="1"/>
    <col min="11" max="12" width="10.625" style="1" hidden="1" customWidth="1"/>
    <col min="13" max="13" width="2.625" style="1" hidden="1" customWidth="1"/>
    <col min="14" max="14" width="26.125" style="1" hidden="1" customWidth="1"/>
    <col min="15" max="16" width="10.625" style="1" hidden="1" customWidth="1"/>
    <col min="17" max="17" width="9" style="1" hidden="1" customWidth="1"/>
    <col min="18" max="18" width="29.25" style="1" hidden="1" customWidth="1"/>
    <col min="19" max="19" width="10.5" style="1" hidden="1" customWidth="1"/>
    <col min="20" max="21" width="9" style="1" hidden="1" customWidth="1"/>
    <col min="22" max="22" width="29.25" style="1" hidden="1" customWidth="1"/>
    <col min="23" max="24" width="9" style="1" hidden="1" customWidth="1"/>
    <col min="25" max="25" width="9" style="1" customWidth="1"/>
    <col min="26" max="26" width="25.25" style="1" customWidth="1"/>
    <col min="27" max="27" width="12.5" style="1" customWidth="1"/>
    <col min="28" max="28" width="12.75" style="1" bestFit="1" customWidth="1"/>
    <col min="29" max="29" width="5.25" style="1" customWidth="1"/>
    <col min="30" max="30" width="25.875" style="1" customWidth="1"/>
    <col min="31" max="32" width="12.75" style="1" customWidth="1"/>
    <col min="33" max="33" width="4.25" style="1" customWidth="1"/>
    <col min="34" max="34" width="26" style="1" customWidth="1"/>
    <col min="35" max="36" width="12.75" style="1" customWidth="1"/>
    <col min="37" max="37" width="6" style="1" customWidth="1"/>
    <col min="38" max="38" width="24.75" style="1" customWidth="1"/>
    <col min="39" max="40" width="12.75" style="1" customWidth="1"/>
    <col min="41" max="41" width="4.5" style="1" customWidth="1"/>
    <col min="42" max="42" width="26.125" style="1" customWidth="1"/>
    <col min="43" max="44" width="12.75" style="1" customWidth="1"/>
    <col min="45" max="45" width="5" style="1" customWidth="1"/>
    <col min="46" max="48" width="12.75" style="1" customWidth="1"/>
    <col min="49" max="49" width="4.75" style="1" customWidth="1"/>
    <col min="50" max="52" width="12.75" style="1" customWidth="1"/>
    <col min="53" max="53" width="3.75" style="1" customWidth="1"/>
    <col min="54" max="56" width="12.75" style="1" customWidth="1"/>
    <col min="57" max="57" width="3" style="1" customWidth="1"/>
    <col min="58" max="58" width="28.25" style="1" bestFit="1" customWidth="1"/>
    <col min="59" max="59" width="14.625" style="1" customWidth="1"/>
    <col min="60" max="60" width="10.25" style="1" customWidth="1"/>
    <col min="61" max="62" width="15.5" style="1" customWidth="1"/>
    <col min="63" max="63" width="10.125" style="1" bestFit="1" customWidth="1"/>
    <col min="64" max="64" width="7.75" style="1" bestFit="1" customWidth="1"/>
    <col min="65" max="65" width="9.625" style="1" bestFit="1" customWidth="1"/>
    <col min="66" max="16384" width="9" style="1"/>
  </cols>
  <sheetData>
    <row r="1" spans="1:70" ht="13.5" thickBo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 t="s">
        <v>191</v>
      </c>
      <c r="S1" s="64"/>
      <c r="T1" s="64"/>
      <c r="U1" s="64"/>
      <c r="V1" s="64" t="s">
        <v>192</v>
      </c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 t="s">
        <v>301</v>
      </c>
      <c r="AQ1" s="64"/>
      <c r="AR1" s="64"/>
      <c r="AS1" s="64"/>
      <c r="AT1" s="64" t="s">
        <v>306</v>
      </c>
      <c r="AU1" s="64"/>
      <c r="AV1" s="64"/>
      <c r="AW1" s="64"/>
      <c r="AX1" s="152" t="s">
        <v>306</v>
      </c>
      <c r="AY1" s="64"/>
      <c r="AZ1" s="64"/>
      <c r="BA1" s="64"/>
      <c r="BB1" s="64" t="s">
        <v>306</v>
      </c>
      <c r="BC1" s="64"/>
      <c r="BD1" s="64"/>
      <c r="BE1" s="64"/>
      <c r="BF1" s="64" t="s">
        <v>306</v>
      </c>
      <c r="BG1" s="64"/>
      <c r="BH1" s="64"/>
      <c r="BI1" s="64"/>
      <c r="BJ1" s="64"/>
      <c r="BK1" s="64"/>
      <c r="BL1" s="64"/>
      <c r="BM1" s="64"/>
    </row>
    <row r="2" spans="1:70" ht="13.5" thickBot="1" x14ac:dyDescent="0.2">
      <c r="A2" s="64"/>
      <c r="B2" s="135" t="s">
        <v>97</v>
      </c>
      <c r="C2" s="136"/>
      <c r="D2" s="137"/>
      <c r="E2" s="64"/>
      <c r="F2" s="135" t="s">
        <v>98</v>
      </c>
      <c r="G2" s="136"/>
      <c r="H2" s="137"/>
      <c r="I2" s="66"/>
      <c r="J2" s="135" t="s">
        <v>101</v>
      </c>
      <c r="K2" s="136"/>
      <c r="L2" s="137"/>
      <c r="M2" s="64"/>
      <c r="N2" s="135" t="s">
        <v>193</v>
      </c>
      <c r="O2" s="136"/>
      <c r="P2" s="137"/>
      <c r="Q2" s="64"/>
      <c r="R2" s="64"/>
      <c r="S2" s="64"/>
      <c r="T2" s="64"/>
      <c r="U2" s="64"/>
      <c r="V2" s="64"/>
      <c r="W2" s="64"/>
      <c r="X2" s="64"/>
      <c r="Y2" s="64"/>
      <c r="Z2" s="64" t="s">
        <v>203</v>
      </c>
      <c r="AA2" s="64"/>
      <c r="AB2" s="64"/>
      <c r="AC2" s="64"/>
      <c r="AD2" s="64" t="s">
        <v>202</v>
      </c>
      <c r="AE2" s="64"/>
      <c r="AF2" s="64"/>
      <c r="AG2" s="64"/>
      <c r="AH2" s="64" t="s">
        <v>204</v>
      </c>
      <c r="AI2" s="64"/>
      <c r="AJ2" s="64"/>
      <c r="AK2" s="64"/>
      <c r="AL2" s="64" t="s">
        <v>205</v>
      </c>
      <c r="AM2" s="64"/>
      <c r="AN2" s="64"/>
      <c r="AO2" s="64"/>
      <c r="AP2" s="135" t="s">
        <v>244</v>
      </c>
      <c r="AQ2" s="136"/>
      <c r="AR2" s="137"/>
      <c r="AS2" s="35"/>
      <c r="AT2" s="135" t="s">
        <v>302</v>
      </c>
      <c r="AU2" s="136"/>
      <c r="AV2" s="137"/>
      <c r="AW2" s="35"/>
      <c r="AX2" s="135" t="s">
        <v>193</v>
      </c>
      <c r="AY2" s="136"/>
      <c r="AZ2" s="137"/>
      <c r="BA2" s="129"/>
      <c r="BB2" s="135" t="s">
        <v>302</v>
      </c>
      <c r="BC2" s="136"/>
      <c r="BD2" s="137"/>
      <c r="BE2" s="35"/>
      <c r="BF2" s="135" t="s">
        <v>312</v>
      </c>
      <c r="BG2" s="136"/>
      <c r="BH2" s="137"/>
      <c r="BI2" s="35"/>
      <c r="BJ2" s="35"/>
      <c r="BK2" s="64"/>
      <c r="BL2" s="64"/>
      <c r="BM2" s="64"/>
      <c r="BN2" s="64"/>
      <c r="BO2" s="64"/>
      <c r="BP2" s="64"/>
      <c r="BQ2" s="64"/>
    </row>
    <row r="3" spans="1:70" ht="13.5" customHeight="1" x14ac:dyDescent="0.15">
      <c r="A3" s="64"/>
      <c r="B3" s="46" t="s">
        <v>0</v>
      </c>
      <c r="C3" s="138" t="s">
        <v>108</v>
      </c>
      <c r="D3" s="139"/>
      <c r="E3" s="64"/>
      <c r="F3" s="46" t="s">
        <v>0</v>
      </c>
      <c r="G3" s="138" t="s">
        <v>99</v>
      </c>
      <c r="H3" s="139"/>
      <c r="I3" s="67"/>
      <c r="J3" s="46" t="s">
        <v>0</v>
      </c>
      <c r="K3" s="138" t="s">
        <v>107</v>
      </c>
      <c r="L3" s="139"/>
      <c r="M3" s="64"/>
      <c r="N3" s="46" t="s">
        <v>0</v>
      </c>
      <c r="O3" s="138" t="s">
        <v>108</v>
      </c>
      <c r="P3" s="139"/>
      <c r="Q3" s="64"/>
      <c r="R3" s="4" t="s">
        <v>0</v>
      </c>
      <c r="S3" s="140"/>
      <c r="T3" s="141"/>
      <c r="U3" s="64"/>
      <c r="V3" s="4" t="s">
        <v>0</v>
      </c>
      <c r="W3" s="140"/>
      <c r="X3" s="141"/>
      <c r="Y3" s="64"/>
      <c r="Z3" s="4" t="s">
        <v>0</v>
      </c>
      <c r="AA3" s="140" t="s">
        <v>200</v>
      </c>
      <c r="AB3" s="141"/>
      <c r="AC3" s="35"/>
      <c r="AD3" s="4" t="s">
        <v>0</v>
      </c>
      <c r="AE3" s="140" t="s">
        <v>201</v>
      </c>
      <c r="AF3" s="141"/>
      <c r="AG3" s="35"/>
      <c r="AH3" s="4" t="s">
        <v>0</v>
      </c>
      <c r="AI3" s="140" t="s">
        <v>199</v>
      </c>
      <c r="AJ3" s="141"/>
      <c r="AK3" s="35"/>
      <c r="AL3" s="4" t="s">
        <v>0</v>
      </c>
      <c r="AM3" s="140" t="s">
        <v>199</v>
      </c>
      <c r="AN3" s="141"/>
      <c r="AO3" s="35"/>
      <c r="AP3" s="46" t="s">
        <v>0</v>
      </c>
      <c r="AQ3" s="138" t="s">
        <v>245</v>
      </c>
      <c r="AR3" s="139"/>
      <c r="AS3" s="35"/>
      <c r="AT3" s="46" t="s">
        <v>0</v>
      </c>
      <c r="AU3" s="138" t="s">
        <v>310</v>
      </c>
      <c r="AV3" s="139"/>
      <c r="AW3" s="35"/>
      <c r="AX3" s="46" t="s">
        <v>0</v>
      </c>
      <c r="AY3" s="138" t="s">
        <v>311</v>
      </c>
      <c r="AZ3" s="139"/>
      <c r="BA3" s="35"/>
      <c r="BB3" s="46" t="s">
        <v>0</v>
      </c>
      <c r="BC3" s="138" t="s">
        <v>310</v>
      </c>
      <c r="BD3" s="139"/>
      <c r="BE3" s="35"/>
      <c r="BF3" s="46" t="s">
        <v>0</v>
      </c>
      <c r="BG3" s="138" t="s">
        <v>311</v>
      </c>
      <c r="BH3" s="139"/>
      <c r="BI3" s="35"/>
      <c r="BJ3" s="35"/>
      <c r="BK3" s="64"/>
      <c r="BL3" s="64"/>
      <c r="BM3" s="64"/>
      <c r="BN3" s="64"/>
      <c r="BO3" s="64"/>
      <c r="BP3" s="64"/>
      <c r="BQ3" s="64"/>
    </row>
    <row r="4" spans="1:70" x14ac:dyDescent="0.15">
      <c r="A4" s="64"/>
      <c r="B4" s="47" t="s">
        <v>111</v>
      </c>
      <c r="C4" s="142" t="s">
        <v>115</v>
      </c>
      <c r="D4" s="143"/>
      <c r="E4" s="64"/>
      <c r="F4" s="47" t="s">
        <v>111</v>
      </c>
      <c r="G4" s="142" t="s">
        <v>115</v>
      </c>
      <c r="H4" s="143"/>
      <c r="I4" s="67"/>
      <c r="J4" s="47" t="s">
        <v>111</v>
      </c>
      <c r="K4" s="142" t="s">
        <v>115</v>
      </c>
      <c r="L4" s="143"/>
      <c r="M4" s="64"/>
      <c r="N4" s="47" t="s">
        <v>113</v>
      </c>
      <c r="O4" s="142" t="s">
        <v>114</v>
      </c>
      <c r="P4" s="143"/>
      <c r="Q4" s="64"/>
      <c r="R4" s="32" t="s">
        <v>113</v>
      </c>
      <c r="S4" s="144" t="s">
        <v>114</v>
      </c>
      <c r="T4" s="145"/>
      <c r="U4" s="64"/>
      <c r="V4" s="32" t="s">
        <v>113</v>
      </c>
      <c r="W4" s="144" t="s">
        <v>115</v>
      </c>
      <c r="X4" s="145"/>
      <c r="Y4" s="64"/>
      <c r="Z4" s="32" t="s">
        <v>113</v>
      </c>
      <c r="AA4" s="144" t="s">
        <v>115</v>
      </c>
      <c r="AB4" s="145"/>
      <c r="AC4" s="35"/>
      <c r="AD4" s="32" t="s">
        <v>113</v>
      </c>
      <c r="AE4" s="144" t="s">
        <v>115</v>
      </c>
      <c r="AF4" s="145"/>
      <c r="AG4" s="35"/>
      <c r="AH4" s="32" t="s">
        <v>113</v>
      </c>
      <c r="AI4" s="144" t="s">
        <v>115</v>
      </c>
      <c r="AJ4" s="145"/>
      <c r="AK4" s="35"/>
      <c r="AL4" s="32" t="s">
        <v>113</v>
      </c>
      <c r="AM4" s="144" t="s">
        <v>115</v>
      </c>
      <c r="AN4" s="145"/>
      <c r="AO4" s="35"/>
      <c r="AP4" s="47" t="s">
        <v>113</v>
      </c>
      <c r="AQ4" s="142" t="s">
        <v>114</v>
      </c>
      <c r="AR4" s="143"/>
      <c r="AS4" s="35"/>
      <c r="AT4" s="47" t="s">
        <v>113</v>
      </c>
      <c r="AU4" s="142" t="s">
        <v>114</v>
      </c>
      <c r="AV4" s="143"/>
      <c r="AW4" s="35"/>
      <c r="AX4" s="47" t="s">
        <v>113</v>
      </c>
      <c r="AY4" s="142" t="s">
        <v>114</v>
      </c>
      <c r="AZ4" s="143"/>
      <c r="BA4" s="35"/>
      <c r="BB4" s="47" t="s">
        <v>113</v>
      </c>
      <c r="BC4" s="142" t="s">
        <v>114</v>
      </c>
      <c r="BD4" s="143"/>
      <c r="BE4" s="35"/>
      <c r="BF4" s="47" t="s">
        <v>113</v>
      </c>
      <c r="BG4" s="142" t="s">
        <v>114</v>
      </c>
      <c r="BH4" s="143"/>
      <c r="BI4" s="35"/>
      <c r="BJ4" s="35"/>
      <c r="BK4" s="64"/>
      <c r="BL4" s="64"/>
      <c r="BM4" s="64"/>
      <c r="BN4" s="64"/>
      <c r="BO4" s="64"/>
      <c r="BP4" s="64"/>
      <c r="BQ4" s="64"/>
    </row>
    <row r="5" spans="1:70" x14ac:dyDescent="0.15">
      <c r="A5" s="64"/>
      <c r="B5" s="20" t="s">
        <v>1</v>
      </c>
      <c r="C5" s="21" t="s">
        <v>38</v>
      </c>
      <c r="D5" s="63">
        <v>530</v>
      </c>
      <c r="E5" s="64"/>
      <c r="F5" s="20" t="s">
        <v>1</v>
      </c>
      <c r="G5" s="21" t="s">
        <v>38</v>
      </c>
      <c r="H5" s="63">
        <v>530</v>
      </c>
      <c r="I5" s="67"/>
      <c r="J5" s="20" t="s">
        <v>1</v>
      </c>
      <c r="K5" s="21" t="s">
        <v>38</v>
      </c>
      <c r="L5" s="63">
        <v>530</v>
      </c>
      <c r="M5" s="64"/>
      <c r="N5" s="20" t="s">
        <v>1</v>
      </c>
      <c r="O5" s="21" t="s">
        <v>38</v>
      </c>
      <c r="P5" s="63">
        <v>530</v>
      </c>
      <c r="Q5" s="64"/>
      <c r="R5" s="7" t="s">
        <v>1</v>
      </c>
      <c r="S5" s="2" t="s">
        <v>38</v>
      </c>
      <c r="T5" s="63">
        <v>530</v>
      </c>
      <c r="U5" s="64"/>
      <c r="V5" s="7" t="s">
        <v>1</v>
      </c>
      <c r="W5" s="2" t="s">
        <v>38</v>
      </c>
      <c r="X5" s="63">
        <v>530</v>
      </c>
      <c r="Y5" s="64"/>
      <c r="Z5" s="7" t="s">
        <v>1</v>
      </c>
      <c r="AA5" s="2" t="s">
        <v>38</v>
      </c>
      <c r="AB5" s="63">
        <v>530</v>
      </c>
      <c r="AC5" s="19"/>
      <c r="AD5" s="7" t="s">
        <v>1</v>
      </c>
      <c r="AE5" s="2" t="s">
        <v>38</v>
      </c>
      <c r="AF5" s="63">
        <v>530</v>
      </c>
      <c r="AG5" s="19"/>
      <c r="AH5" s="7" t="s">
        <v>1</v>
      </c>
      <c r="AI5" s="2" t="s">
        <v>38</v>
      </c>
      <c r="AJ5" s="63">
        <v>530</v>
      </c>
      <c r="AK5" s="19"/>
      <c r="AL5" s="7" t="s">
        <v>1</v>
      </c>
      <c r="AM5" s="2" t="s">
        <v>38</v>
      </c>
      <c r="AN5" s="63">
        <v>530</v>
      </c>
      <c r="AO5" s="19"/>
      <c r="AP5" s="20" t="s">
        <v>1</v>
      </c>
      <c r="AQ5" s="21" t="s">
        <v>246</v>
      </c>
      <c r="AR5" s="63">
        <v>500</v>
      </c>
      <c r="AS5" s="19"/>
      <c r="AT5" s="20" t="s">
        <v>1</v>
      </c>
      <c r="AU5" s="21" t="s">
        <v>246</v>
      </c>
      <c r="AV5" s="63">
        <v>530</v>
      </c>
      <c r="AW5" s="19"/>
      <c r="AX5" s="20" t="s">
        <v>1</v>
      </c>
      <c r="AY5" s="21" t="s">
        <v>246</v>
      </c>
      <c r="AZ5" s="63">
        <v>500</v>
      </c>
      <c r="BA5" s="19"/>
      <c r="BB5" s="20" t="s">
        <v>1</v>
      </c>
      <c r="BC5" s="21" t="s">
        <v>246</v>
      </c>
      <c r="BD5" s="63">
        <v>530</v>
      </c>
      <c r="BE5" s="19"/>
      <c r="BF5" s="20" t="s">
        <v>1</v>
      </c>
      <c r="BG5" s="21" t="s">
        <v>246</v>
      </c>
      <c r="BH5" s="63">
        <v>530</v>
      </c>
      <c r="BI5" s="19"/>
      <c r="BJ5" s="19"/>
      <c r="BK5" s="64"/>
      <c r="BL5" s="64"/>
      <c r="BM5" s="64"/>
      <c r="BN5" s="64"/>
      <c r="BO5" s="64"/>
      <c r="BP5" s="64"/>
      <c r="BQ5" s="64"/>
    </row>
    <row r="6" spans="1:70" x14ac:dyDescent="0.15">
      <c r="A6" s="64"/>
      <c r="B6" s="20" t="s">
        <v>76</v>
      </c>
      <c r="C6" s="21" t="s">
        <v>77</v>
      </c>
      <c r="D6" s="22">
        <v>6378.1419999999998</v>
      </c>
      <c r="E6" s="64"/>
      <c r="F6" s="20" t="s">
        <v>76</v>
      </c>
      <c r="G6" s="21" t="s">
        <v>77</v>
      </c>
      <c r="H6" s="22">
        <v>6378.1419999999998</v>
      </c>
      <c r="I6" s="67"/>
      <c r="J6" s="20" t="s">
        <v>76</v>
      </c>
      <c r="K6" s="21" t="s">
        <v>77</v>
      </c>
      <c r="L6" s="22">
        <v>6378.1419999999998</v>
      </c>
      <c r="M6" s="64"/>
      <c r="N6" s="20" t="s">
        <v>76</v>
      </c>
      <c r="O6" s="21" t="s">
        <v>77</v>
      </c>
      <c r="P6" s="22">
        <v>6378.1419999999998</v>
      </c>
      <c r="Q6" s="64"/>
      <c r="R6" s="7" t="s">
        <v>76</v>
      </c>
      <c r="S6" s="2" t="s">
        <v>77</v>
      </c>
      <c r="T6" s="8">
        <v>6378.1419999999998</v>
      </c>
      <c r="U6" s="64"/>
      <c r="V6" s="7" t="s">
        <v>76</v>
      </c>
      <c r="W6" s="2" t="s">
        <v>77</v>
      </c>
      <c r="X6" s="8">
        <v>6378.1419999999998</v>
      </c>
      <c r="Y6" s="64"/>
      <c r="Z6" s="7" t="s">
        <v>76</v>
      </c>
      <c r="AA6" s="2" t="s">
        <v>77</v>
      </c>
      <c r="AB6" s="8">
        <v>6378.1419999999998</v>
      </c>
      <c r="AC6" s="19"/>
      <c r="AD6" s="7" t="s">
        <v>76</v>
      </c>
      <c r="AE6" s="2" t="s">
        <v>77</v>
      </c>
      <c r="AF6" s="8">
        <v>6378.1419999999998</v>
      </c>
      <c r="AG6" s="19"/>
      <c r="AH6" s="7" t="s">
        <v>76</v>
      </c>
      <c r="AI6" s="2" t="s">
        <v>77</v>
      </c>
      <c r="AJ6" s="8">
        <v>6378.1419999999998</v>
      </c>
      <c r="AK6" s="19"/>
      <c r="AL6" s="7" t="s">
        <v>76</v>
      </c>
      <c r="AM6" s="2" t="s">
        <v>77</v>
      </c>
      <c r="AN6" s="8">
        <v>6378.1419999999998</v>
      </c>
      <c r="AO6" s="19"/>
      <c r="AP6" s="20" t="s">
        <v>76</v>
      </c>
      <c r="AQ6" s="21" t="s">
        <v>247</v>
      </c>
      <c r="AR6" s="22">
        <v>6378.1419999999998</v>
      </c>
      <c r="AS6" s="19"/>
      <c r="AT6" s="20" t="s">
        <v>76</v>
      </c>
      <c r="AU6" s="21" t="s">
        <v>247</v>
      </c>
      <c r="AV6" s="22">
        <v>6378.1419999999998</v>
      </c>
      <c r="AW6" s="19"/>
      <c r="AX6" s="20" t="s">
        <v>76</v>
      </c>
      <c r="AY6" s="21" t="s">
        <v>247</v>
      </c>
      <c r="AZ6" s="22">
        <v>6378.1419999999998</v>
      </c>
      <c r="BA6" s="19"/>
      <c r="BB6" s="20" t="s">
        <v>76</v>
      </c>
      <c r="BC6" s="21" t="s">
        <v>247</v>
      </c>
      <c r="BD6" s="22">
        <v>6378.1419999999998</v>
      </c>
      <c r="BE6" s="19"/>
      <c r="BF6" s="20" t="s">
        <v>76</v>
      </c>
      <c r="BG6" s="21" t="s">
        <v>247</v>
      </c>
      <c r="BH6" s="22">
        <v>6378.1419999999998</v>
      </c>
      <c r="BI6" s="19"/>
      <c r="BJ6" s="19"/>
      <c r="BK6" s="64"/>
      <c r="BL6" s="64"/>
      <c r="BM6" s="64"/>
      <c r="BN6" s="64"/>
      <c r="BO6" s="64"/>
      <c r="BP6" s="64"/>
      <c r="BQ6" s="64"/>
    </row>
    <row r="7" spans="1:70" ht="14.25" x14ac:dyDescent="0.15">
      <c r="A7" s="64"/>
      <c r="B7" s="20" t="s">
        <v>2</v>
      </c>
      <c r="C7" s="21" t="s">
        <v>41</v>
      </c>
      <c r="D7" s="22">
        <v>5</v>
      </c>
      <c r="E7" s="64"/>
      <c r="F7" s="20" t="s">
        <v>2</v>
      </c>
      <c r="G7" s="21" t="s">
        <v>41</v>
      </c>
      <c r="H7" s="22">
        <v>15.4</v>
      </c>
      <c r="I7" s="67"/>
      <c r="J7" s="20" t="s">
        <v>2</v>
      </c>
      <c r="K7" s="21" t="s">
        <v>41</v>
      </c>
      <c r="L7" s="22">
        <v>5</v>
      </c>
      <c r="M7" s="64"/>
      <c r="N7" s="20" t="s">
        <v>2</v>
      </c>
      <c r="O7" s="21" t="s">
        <v>41</v>
      </c>
      <c r="P7" s="22">
        <v>5</v>
      </c>
      <c r="Q7" s="64"/>
      <c r="R7" s="7" t="s">
        <v>2</v>
      </c>
      <c r="S7" s="2" t="s">
        <v>41</v>
      </c>
      <c r="T7" s="8">
        <v>5</v>
      </c>
      <c r="U7" s="64"/>
      <c r="V7" s="7" t="s">
        <v>2</v>
      </c>
      <c r="W7" s="2" t="s">
        <v>41</v>
      </c>
      <c r="X7" s="8">
        <v>5</v>
      </c>
      <c r="Y7" s="64"/>
      <c r="Z7" s="7" t="s">
        <v>2</v>
      </c>
      <c r="AA7" s="2" t="s">
        <v>41</v>
      </c>
      <c r="AB7" s="8">
        <v>5</v>
      </c>
      <c r="AC7" s="19"/>
      <c r="AD7" s="7" t="s">
        <v>2</v>
      </c>
      <c r="AE7" s="2" t="s">
        <v>41</v>
      </c>
      <c r="AF7" s="8">
        <v>5</v>
      </c>
      <c r="AG7" s="19"/>
      <c r="AH7" s="7" t="s">
        <v>2</v>
      </c>
      <c r="AI7" s="2" t="s">
        <v>41</v>
      </c>
      <c r="AJ7" s="8">
        <v>5</v>
      </c>
      <c r="AK7" s="19"/>
      <c r="AL7" s="7" t="s">
        <v>2</v>
      </c>
      <c r="AM7" s="2" t="s">
        <v>41</v>
      </c>
      <c r="AN7" s="8">
        <v>5</v>
      </c>
      <c r="AO7" s="19"/>
      <c r="AP7" s="20" t="s">
        <v>2</v>
      </c>
      <c r="AQ7" s="21" t="s">
        <v>248</v>
      </c>
      <c r="AR7" s="22">
        <v>5</v>
      </c>
      <c r="AS7" s="19"/>
      <c r="AT7" s="20" t="s">
        <v>2</v>
      </c>
      <c r="AU7" s="21" t="s">
        <v>248</v>
      </c>
      <c r="AV7" s="22">
        <v>5</v>
      </c>
      <c r="AW7" s="19"/>
      <c r="AX7" s="20" t="s">
        <v>2</v>
      </c>
      <c r="AY7" s="21" t="s">
        <v>248</v>
      </c>
      <c r="AZ7" s="22">
        <v>5</v>
      </c>
      <c r="BA7" s="19"/>
      <c r="BB7" s="20" t="s">
        <v>2</v>
      </c>
      <c r="BC7" s="21" t="s">
        <v>248</v>
      </c>
      <c r="BD7" s="22">
        <v>5</v>
      </c>
      <c r="BE7" s="19"/>
      <c r="BF7" s="20" t="s">
        <v>2</v>
      </c>
      <c r="BG7" s="21" t="s">
        <v>248</v>
      </c>
      <c r="BH7" s="22">
        <v>5</v>
      </c>
      <c r="BI7" s="19"/>
      <c r="BJ7" s="19"/>
      <c r="BK7" s="64"/>
      <c r="BL7" s="64"/>
      <c r="BM7" s="64"/>
      <c r="BN7" s="64"/>
      <c r="BO7" s="64"/>
      <c r="BP7" s="64"/>
      <c r="BQ7" s="64"/>
    </row>
    <row r="8" spans="1:70" ht="14.25" x14ac:dyDescent="0.15">
      <c r="A8" s="64"/>
      <c r="B8" s="20"/>
      <c r="C8" s="21" t="s">
        <v>42</v>
      </c>
      <c r="D8" s="22">
        <f>D7*PI()/180</f>
        <v>8.7266462599716474E-2</v>
      </c>
      <c r="E8" s="64"/>
      <c r="F8" s="20"/>
      <c r="G8" s="21" t="s">
        <v>42</v>
      </c>
      <c r="H8" s="22">
        <f>H7*PI()/180</f>
        <v>0.26878070480712679</v>
      </c>
      <c r="I8" s="67"/>
      <c r="J8" s="20"/>
      <c r="K8" s="21" t="s">
        <v>42</v>
      </c>
      <c r="L8" s="22">
        <f>L7*PI()/180</f>
        <v>8.7266462599716474E-2</v>
      </c>
      <c r="M8" s="64"/>
      <c r="N8" s="20"/>
      <c r="O8" s="21" t="s">
        <v>42</v>
      </c>
      <c r="P8" s="22">
        <f>P7*PI()/180</f>
        <v>8.7266462599716474E-2</v>
      </c>
      <c r="Q8" s="64"/>
      <c r="R8" s="7"/>
      <c r="S8" s="2" t="s">
        <v>42</v>
      </c>
      <c r="T8" s="8">
        <f>T7*PI()/180</f>
        <v>8.7266462599716474E-2</v>
      </c>
      <c r="U8" s="64"/>
      <c r="V8" s="7"/>
      <c r="W8" s="2" t="s">
        <v>42</v>
      </c>
      <c r="X8" s="8">
        <f>X7*PI()/180</f>
        <v>8.7266462599716474E-2</v>
      </c>
      <c r="Y8" s="64"/>
      <c r="Z8" s="7"/>
      <c r="AA8" s="2" t="s">
        <v>42</v>
      </c>
      <c r="AB8" s="121">
        <f>AB7*PI()/180</f>
        <v>8.7266462599716474E-2</v>
      </c>
      <c r="AC8" s="122"/>
      <c r="AD8" s="123"/>
      <c r="AE8" s="124" t="s">
        <v>42</v>
      </c>
      <c r="AF8" s="121">
        <f>AF7*PI()/180</f>
        <v>8.7266462599716474E-2</v>
      </c>
      <c r="AG8" s="122"/>
      <c r="AH8" s="123"/>
      <c r="AI8" s="124" t="s">
        <v>42</v>
      </c>
      <c r="AJ8" s="121">
        <f>AJ7*PI()/180</f>
        <v>8.7266462599716474E-2</v>
      </c>
      <c r="AK8" s="122"/>
      <c r="AL8" s="123"/>
      <c r="AM8" s="124" t="s">
        <v>42</v>
      </c>
      <c r="AN8" s="121">
        <f>AN7*PI()/180</f>
        <v>8.7266462599716474E-2</v>
      </c>
      <c r="AO8" s="19"/>
      <c r="AP8" s="20"/>
      <c r="AQ8" s="21" t="s">
        <v>249</v>
      </c>
      <c r="AR8" s="127">
        <f>AR7*PI()/180</f>
        <v>8.7266462599716474E-2</v>
      </c>
      <c r="AS8" s="130"/>
      <c r="AT8" s="20"/>
      <c r="AU8" s="21" t="s">
        <v>249</v>
      </c>
      <c r="AV8" s="127">
        <f>AV7*PI()/180</f>
        <v>8.7266462599716474E-2</v>
      </c>
      <c r="AW8" s="130"/>
      <c r="AX8" s="20"/>
      <c r="AY8" s="21" t="s">
        <v>249</v>
      </c>
      <c r="AZ8" s="127">
        <f>AZ7*PI()/180</f>
        <v>8.7266462599716474E-2</v>
      </c>
      <c r="BA8" s="130"/>
      <c r="BB8" s="20"/>
      <c r="BC8" s="21" t="s">
        <v>249</v>
      </c>
      <c r="BD8" s="127">
        <f>BD7*PI()/180</f>
        <v>8.7266462599716474E-2</v>
      </c>
      <c r="BE8" s="130"/>
      <c r="BF8" s="20"/>
      <c r="BG8" s="21" t="s">
        <v>249</v>
      </c>
      <c r="BH8" s="127">
        <f>BH7*PI()/180</f>
        <v>8.7266462599716474E-2</v>
      </c>
      <c r="BI8" s="130"/>
      <c r="BJ8" s="130"/>
      <c r="BK8" s="64"/>
      <c r="BL8" s="64"/>
      <c r="BM8" s="64"/>
      <c r="BN8" s="64"/>
      <c r="BO8" s="64"/>
      <c r="BP8" s="64"/>
      <c r="BQ8" s="64"/>
    </row>
    <row r="9" spans="1:70" x14ac:dyDescent="0.15">
      <c r="A9" s="64"/>
      <c r="B9" s="20" t="s">
        <v>3</v>
      </c>
      <c r="C9" s="21" t="s">
        <v>40</v>
      </c>
      <c r="D9" s="22">
        <f>ACOS(D6*COS(D8)/(D6+D5))-D8</f>
        <v>0.31604709051226776</v>
      </c>
      <c r="E9" s="64"/>
      <c r="F9" s="20" t="s">
        <v>3</v>
      </c>
      <c r="G9" s="21" t="s">
        <v>40</v>
      </c>
      <c r="H9" s="22">
        <f>ACOS(H6*COS(H8)/(H6+H5))-H8</f>
        <v>0.2043874997208549</v>
      </c>
      <c r="I9" s="67"/>
      <c r="J9" s="20" t="s">
        <v>3</v>
      </c>
      <c r="K9" s="21" t="s">
        <v>40</v>
      </c>
      <c r="L9" s="22">
        <f>ACOS(L6*COS(L8)/(L6+L5))-L8</f>
        <v>0.31604709051226776</v>
      </c>
      <c r="M9" s="64"/>
      <c r="N9" s="20" t="s">
        <v>3</v>
      </c>
      <c r="O9" s="21" t="s">
        <v>40</v>
      </c>
      <c r="P9" s="22">
        <f>ACOS(P6*COS(P8)/(P6+P5))-P8</f>
        <v>0.31604709051226776</v>
      </c>
      <c r="Q9" s="64"/>
      <c r="R9" s="7" t="s">
        <v>3</v>
      </c>
      <c r="S9" s="2" t="s">
        <v>40</v>
      </c>
      <c r="T9" s="8">
        <f>ACOS(T6*COS(T8)/(T6+T5))-T8</f>
        <v>0.31604709051226776</v>
      </c>
      <c r="U9" s="64"/>
      <c r="V9" s="7" t="s">
        <v>3</v>
      </c>
      <c r="W9" s="2" t="s">
        <v>40</v>
      </c>
      <c r="X9" s="8">
        <f>ACOS(X6*COS(X8)/(X6+X5))-X8</f>
        <v>0.31604709051226776</v>
      </c>
      <c r="Y9" s="64"/>
      <c r="Z9" s="7" t="s">
        <v>3</v>
      </c>
      <c r="AA9" s="2" t="s">
        <v>40</v>
      </c>
      <c r="AB9" s="121">
        <f>ACOS(AB6*COS(AB8)/(AB6+AB5))-AB8</f>
        <v>0.31604709051226776</v>
      </c>
      <c r="AC9" s="122"/>
      <c r="AD9" s="123" t="s">
        <v>3</v>
      </c>
      <c r="AE9" s="124" t="s">
        <v>40</v>
      </c>
      <c r="AF9" s="121">
        <f>ACOS(AF6*COS(AF8)/(AF6+AF5))-AF8</f>
        <v>0.31604709051226776</v>
      </c>
      <c r="AG9" s="122"/>
      <c r="AH9" s="123" t="s">
        <v>3</v>
      </c>
      <c r="AI9" s="124" t="s">
        <v>40</v>
      </c>
      <c r="AJ9" s="121">
        <f>ACOS(AJ6*COS(AJ8)/(AJ6+AJ5))-AJ8</f>
        <v>0.31604709051226776</v>
      </c>
      <c r="AK9" s="122"/>
      <c r="AL9" s="123" t="s">
        <v>3</v>
      </c>
      <c r="AM9" s="124" t="s">
        <v>40</v>
      </c>
      <c r="AN9" s="121">
        <f>ACOS(AN6*COS(AN8)/(AN6+AN5))-AN8</f>
        <v>0.31604709051226776</v>
      </c>
      <c r="AO9" s="19"/>
      <c r="AP9" s="20" t="s">
        <v>3</v>
      </c>
      <c r="AQ9" s="21" t="s">
        <v>250</v>
      </c>
      <c r="AR9" s="127">
        <f>ACOS(AR6*COS(AR8)/(AR6+AR5))-AR8</f>
        <v>0.30569975601604205</v>
      </c>
      <c r="AS9" s="130"/>
      <c r="AT9" s="20" t="s">
        <v>3</v>
      </c>
      <c r="AU9" s="21" t="s">
        <v>250</v>
      </c>
      <c r="AV9" s="127">
        <f>ACOS(AV6*COS(AV8)/(AV6+AV5))-AV8</f>
        <v>0.31604709051226776</v>
      </c>
      <c r="AW9" s="130"/>
      <c r="AX9" s="20" t="s">
        <v>3</v>
      </c>
      <c r="AY9" s="21" t="s">
        <v>250</v>
      </c>
      <c r="AZ9" s="127">
        <f>ACOS(AZ6*COS(AZ8)/(AZ6+AZ5))-AZ8</f>
        <v>0.30569975601604205</v>
      </c>
      <c r="BA9" s="130"/>
      <c r="BB9" s="20" t="s">
        <v>3</v>
      </c>
      <c r="BC9" s="21" t="s">
        <v>250</v>
      </c>
      <c r="BD9" s="127">
        <f>ACOS(BD6*COS(BD8)/(BD6+BD5))-BD8</f>
        <v>0.31604709051226776</v>
      </c>
      <c r="BE9" s="130"/>
      <c r="BF9" s="20" t="s">
        <v>3</v>
      </c>
      <c r="BG9" s="21" t="s">
        <v>250</v>
      </c>
      <c r="BH9" s="127">
        <f>ACOS(BH6*COS(BH8)/(BH6+BH5))-BH8</f>
        <v>0.31604709051226776</v>
      </c>
      <c r="BI9" s="130"/>
      <c r="BJ9" s="130"/>
      <c r="BK9" s="64"/>
      <c r="BL9" s="64"/>
      <c r="BM9" s="64"/>
      <c r="BN9" s="64"/>
      <c r="BO9" s="64"/>
      <c r="BP9" s="64"/>
      <c r="BQ9" s="64"/>
    </row>
    <row r="10" spans="1:70" x14ac:dyDescent="0.15">
      <c r="A10" s="64"/>
      <c r="B10" s="20"/>
      <c r="C10" s="21" t="s">
        <v>39</v>
      </c>
      <c r="D10" s="22">
        <f>D9*180/PI()</f>
        <v>18.108164413742067</v>
      </c>
      <c r="E10" s="64"/>
      <c r="F10" s="20"/>
      <c r="G10" s="21" t="s">
        <v>39</v>
      </c>
      <c r="H10" s="22">
        <f>H9*180/PI()</f>
        <v>11.710541119236277</v>
      </c>
      <c r="I10" s="67"/>
      <c r="J10" s="20"/>
      <c r="K10" s="21" t="s">
        <v>39</v>
      </c>
      <c r="L10" s="22">
        <f>L9*180/PI()</f>
        <v>18.108164413742067</v>
      </c>
      <c r="M10" s="64"/>
      <c r="N10" s="20"/>
      <c r="O10" s="21" t="s">
        <v>39</v>
      </c>
      <c r="P10" s="22">
        <f>P9*180/PI()</f>
        <v>18.108164413742067</v>
      </c>
      <c r="Q10" s="64"/>
      <c r="R10" s="7"/>
      <c r="S10" s="2" t="s">
        <v>39</v>
      </c>
      <c r="T10" s="8">
        <f>T9*180/PI()</f>
        <v>18.108164413742067</v>
      </c>
      <c r="U10" s="64"/>
      <c r="V10" s="7"/>
      <c r="W10" s="2" t="s">
        <v>39</v>
      </c>
      <c r="X10" s="8">
        <f>X9*180/PI()</f>
        <v>18.108164413742067</v>
      </c>
      <c r="Y10" s="64"/>
      <c r="Z10" s="7"/>
      <c r="AA10" s="2" t="s">
        <v>39</v>
      </c>
      <c r="AB10" s="121">
        <f>AB9*180/PI()</f>
        <v>18.108164413742067</v>
      </c>
      <c r="AC10" s="122"/>
      <c r="AD10" s="123"/>
      <c r="AE10" s="124" t="s">
        <v>39</v>
      </c>
      <c r="AF10" s="121">
        <f>AF9*180/PI()</f>
        <v>18.108164413742067</v>
      </c>
      <c r="AG10" s="122"/>
      <c r="AH10" s="123"/>
      <c r="AI10" s="124" t="s">
        <v>39</v>
      </c>
      <c r="AJ10" s="121">
        <f>AJ9*180/PI()</f>
        <v>18.108164413742067</v>
      </c>
      <c r="AK10" s="122"/>
      <c r="AL10" s="123"/>
      <c r="AM10" s="124" t="s">
        <v>39</v>
      </c>
      <c r="AN10" s="121">
        <f>AN9*180/PI()</f>
        <v>18.108164413742067</v>
      </c>
      <c r="AO10" s="19"/>
      <c r="AP10" s="20"/>
      <c r="AQ10" s="21" t="s">
        <v>251</v>
      </c>
      <c r="AR10" s="127">
        <f>AR9*180/PI()</f>
        <v>17.515305817898206</v>
      </c>
      <c r="AS10" s="130"/>
      <c r="AT10" s="20"/>
      <c r="AU10" s="21" t="s">
        <v>251</v>
      </c>
      <c r="AV10" s="127">
        <f>AV9*180/PI()</f>
        <v>18.108164413742067</v>
      </c>
      <c r="AW10" s="130"/>
      <c r="AX10" s="20"/>
      <c r="AY10" s="21" t="s">
        <v>251</v>
      </c>
      <c r="AZ10" s="127">
        <f>AZ9*180/PI()</f>
        <v>17.515305817898206</v>
      </c>
      <c r="BA10" s="130"/>
      <c r="BB10" s="20"/>
      <c r="BC10" s="21" t="s">
        <v>251</v>
      </c>
      <c r="BD10" s="127">
        <f>BD9*180/PI()</f>
        <v>18.108164413742067</v>
      </c>
      <c r="BE10" s="130"/>
      <c r="BF10" s="20"/>
      <c r="BG10" s="21" t="s">
        <v>251</v>
      </c>
      <c r="BH10" s="127">
        <f>BH9*180/PI()</f>
        <v>18.108164413742067</v>
      </c>
      <c r="BI10" s="130"/>
      <c r="BJ10" s="130"/>
      <c r="BK10" s="64"/>
      <c r="BL10" s="64"/>
      <c r="BM10" s="64"/>
      <c r="BN10" s="64"/>
      <c r="BO10" s="64"/>
      <c r="BP10" s="64"/>
      <c r="BQ10" s="64"/>
    </row>
    <row r="11" spans="1:70" ht="13.5" x14ac:dyDescent="0.15">
      <c r="A11" s="64"/>
      <c r="B11" s="20" t="s">
        <v>4</v>
      </c>
      <c r="C11" s="21" t="s">
        <v>43</v>
      </c>
      <c r="D11" s="48">
        <f>(D6+D5)*SIN(D9)/COS(D8)</f>
        <v>2155.3342381403263</v>
      </c>
      <c r="E11" s="64"/>
      <c r="F11" s="20" t="s">
        <v>4</v>
      </c>
      <c r="G11" s="21" t="s">
        <v>43</v>
      </c>
      <c r="H11" s="48">
        <f>(H6+H5)*SIN(H9)/COS(H8)</f>
        <v>1454.3456348279649</v>
      </c>
      <c r="I11" s="68"/>
      <c r="J11" s="20" t="s">
        <v>4</v>
      </c>
      <c r="K11" s="21" t="s">
        <v>43</v>
      </c>
      <c r="L11" s="48">
        <f>(L6+L5)*SIN(L9)/COS(L8)</f>
        <v>2155.3342381403263</v>
      </c>
      <c r="M11" s="64"/>
      <c r="N11" s="20" t="s">
        <v>4</v>
      </c>
      <c r="O11" s="21" t="s">
        <v>43</v>
      </c>
      <c r="P11" s="48">
        <f>(P6+P5)*SIN(P9)/COS(P8)</f>
        <v>2155.3342381403263</v>
      </c>
      <c r="Q11" s="64"/>
      <c r="R11" s="7" t="s">
        <v>4</v>
      </c>
      <c r="S11" s="2" t="s">
        <v>43</v>
      </c>
      <c r="T11" s="9">
        <f>(T6+T5)*SIN(T9)/COS(T8)</f>
        <v>2155.3342381403263</v>
      </c>
      <c r="U11" s="64"/>
      <c r="V11" s="7" t="s">
        <v>4</v>
      </c>
      <c r="W11" s="2" t="s">
        <v>43</v>
      </c>
      <c r="X11" s="9">
        <f>(X6+X5)*SIN(X9)/COS(X8)</f>
        <v>2155.3342381403263</v>
      </c>
      <c r="Y11" s="64"/>
      <c r="Z11" s="7" t="s">
        <v>4</v>
      </c>
      <c r="AA11" s="2" t="s">
        <v>43</v>
      </c>
      <c r="AB11" s="125">
        <f>(AB6+AB5)*SIN(AB9)/COS(AB8)</f>
        <v>2155.3342381403263</v>
      </c>
      <c r="AC11" s="126"/>
      <c r="AD11" s="123" t="s">
        <v>4</v>
      </c>
      <c r="AE11" s="124" t="s">
        <v>43</v>
      </c>
      <c r="AF11" s="125">
        <f>(AF6+AF5)*SIN(AF9)/COS(AF8)</f>
        <v>2155.3342381403263</v>
      </c>
      <c r="AG11" s="126"/>
      <c r="AH11" s="123" t="s">
        <v>4</v>
      </c>
      <c r="AI11" s="124" t="s">
        <v>43</v>
      </c>
      <c r="AJ11" s="125">
        <f>(AJ6+AJ5)*SIN(AJ9)/COS(AJ8)</f>
        <v>2155.3342381403263</v>
      </c>
      <c r="AK11" s="126"/>
      <c r="AL11" s="123" t="s">
        <v>4</v>
      </c>
      <c r="AM11" s="124" t="s">
        <v>43</v>
      </c>
      <c r="AN11" s="125">
        <f>(AN6+AN5)*SIN(AN9)/COS(AN8)</f>
        <v>2155.3342381403263</v>
      </c>
      <c r="AO11" s="36"/>
      <c r="AP11" s="20" t="s">
        <v>4</v>
      </c>
      <c r="AQ11" s="21" t="s">
        <v>252</v>
      </c>
      <c r="AR11" s="128">
        <f>(AR6+AR5)*SIN(AR9)/COS(AR8)</f>
        <v>2077.956733028157</v>
      </c>
      <c r="AS11" s="131"/>
      <c r="AT11" s="20" t="s">
        <v>4</v>
      </c>
      <c r="AU11" s="21" t="s">
        <v>252</v>
      </c>
      <c r="AV11" s="128">
        <f>(AV6+AV5)*SIN(AV9)/COS(AV8)</f>
        <v>2155.3342381403263</v>
      </c>
      <c r="AW11" s="131"/>
      <c r="AX11" s="20" t="s">
        <v>4</v>
      </c>
      <c r="AY11" s="21" t="s">
        <v>252</v>
      </c>
      <c r="AZ11" s="128">
        <f>(AZ6+AZ5)*SIN(AZ9)/COS(AZ8)</f>
        <v>2077.956733028157</v>
      </c>
      <c r="BA11" s="131"/>
      <c r="BB11" s="20" t="s">
        <v>4</v>
      </c>
      <c r="BC11" s="21" t="s">
        <v>252</v>
      </c>
      <c r="BD11" s="128">
        <f>(BD6+BD5)*SIN(BD9)/COS(BD8)</f>
        <v>2155.3342381403263</v>
      </c>
      <c r="BE11" s="131"/>
      <c r="BF11" s="20" t="s">
        <v>4</v>
      </c>
      <c r="BG11" s="21" t="s">
        <v>252</v>
      </c>
      <c r="BH11" s="128">
        <f>(BH6+BH5)*SIN(BH9)/COS(BH8)</f>
        <v>2155.3342381403263</v>
      </c>
      <c r="BI11" s="131"/>
      <c r="BJ11" s="131"/>
      <c r="BK11" s="64"/>
      <c r="BL11" s="73" t="s">
        <v>120</v>
      </c>
      <c r="BM11" s="73"/>
      <c r="BN11" s="73"/>
      <c r="BO11" s="64"/>
      <c r="BP11" s="73"/>
      <c r="BQ11" s="73"/>
      <c r="BR11" s="40" t="s">
        <v>121</v>
      </c>
    </row>
    <row r="12" spans="1:70" ht="13.5" x14ac:dyDescent="0.15">
      <c r="A12" s="64"/>
      <c r="B12" s="20" t="s">
        <v>79</v>
      </c>
      <c r="C12" s="21" t="s">
        <v>80</v>
      </c>
      <c r="D12" s="49">
        <f>3*10^8</f>
        <v>300000000</v>
      </c>
      <c r="E12" s="64"/>
      <c r="F12" s="20" t="s">
        <v>79</v>
      </c>
      <c r="G12" s="21" t="s">
        <v>80</v>
      </c>
      <c r="H12" s="49">
        <f>3*10^8</f>
        <v>300000000</v>
      </c>
      <c r="I12" s="69"/>
      <c r="J12" s="20" t="s">
        <v>79</v>
      </c>
      <c r="K12" s="21" t="s">
        <v>80</v>
      </c>
      <c r="L12" s="49">
        <f>3*10^8</f>
        <v>300000000</v>
      </c>
      <c r="M12" s="64"/>
      <c r="N12" s="20" t="s">
        <v>79</v>
      </c>
      <c r="O12" s="21" t="s">
        <v>80</v>
      </c>
      <c r="P12" s="49">
        <f>3*10^8</f>
        <v>300000000</v>
      </c>
      <c r="Q12" s="64"/>
      <c r="R12" s="7" t="s">
        <v>79</v>
      </c>
      <c r="S12" s="2" t="s">
        <v>80</v>
      </c>
      <c r="T12" s="10">
        <f>3*10^8</f>
        <v>300000000</v>
      </c>
      <c r="U12" s="64"/>
      <c r="V12" s="7" t="s">
        <v>79</v>
      </c>
      <c r="W12" s="2" t="s">
        <v>80</v>
      </c>
      <c r="X12" s="10">
        <f>3*10^8</f>
        <v>300000000</v>
      </c>
      <c r="Y12" s="64"/>
      <c r="Z12" s="7" t="s">
        <v>79</v>
      </c>
      <c r="AA12" s="2" t="s">
        <v>80</v>
      </c>
      <c r="AB12" s="10">
        <f>3*10^8</f>
        <v>300000000</v>
      </c>
      <c r="AC12" s="37"/>
      <c r="AD12" s="7" t="s">
        <v>79</v>
      </c>
      <c r="AE12" s="2" t="s">
        <v>80</v>
      </c>
      <c r="AF12" s="10">
        <f>3*10^8</f>
        <v>300000000</v>
      </c>
      <c r="AG12" s="37"/>
      <c r="AH12" s="7" t="s">
        <v>79</v>
      </c>
      <c r="AI12" s="2" t="s">
        <v>80</v>
      </c>
      <c r="AJ12" s="10">
        <f>3*10^8</f>
        <v>300000000</v>
      </c>
      <c r="AK12" s="37"/>
      <c r="AL12" s="7" t="s">
        <v>79</v>
      </c>
      <c r="AM12" s="2" t="s">
        <v>80</v>
      </c>
      <c r="AN12" s="10">
        <f>3*10^8</f>
        <v>300000000</v>
      </c>
      <c r="AO12" s="37"/>
      <c r="AP12" s="20" t="s">
        <v>79</v>
      </c>
      <c r="AQ12" s="21" t="s">
        <v>253</v>
      </c>
      <c r="AR12" s="49">
        <f>3*10^8</f>
        <v>300000000</v>
      </c>
      <c r="AS12" s="37"/>
      <c r="AT12" s="20" t="s">
        <v>79</v>
      </c>
      <c r="AU12" s="21" t="s">
        <v>253</v>
      </c>
      <c r="AV12" s="49">
        <f>3*10^8</f>
        <v>300000000</v>
      </c>
      <c r="AW12" s="37"/>
      <c r="AX12" s="20" t="s">
        <v>79</v>
      </c>
      <c r="AY12" s="21" t="s">
        <v>253</v>
      </c>
      <c r="AZ12" s="49">
        <f>3*10^8</f>
        <v>300000000</v>
      </c>
      <c r="BA12" s="37"/>
      <c r="BB12" s="20" t="s">
        <v>79</v>
      </c>
      <c r="BC12" s="21" t="s">
        <v>253</v>
      </c>
      <c r="BD12" s="49">
        <f>3*10^8</f>
        <v>300000000</v>
      </c>
      <c r="BE12" s="37"/>
      <c r="BF12" s="20" t="s">
        <v>79</v>
      </c>
      <c r="BG12" s="21" t="s">
        <v>253</v>
      </c>
      <c r="BH12" s="49">
        <f>3*10^8</f>
        <v>300000000</v>
      </c>
      <c r="BI12" s="37"/>
      <c r="BJ12" s="37"/>
      <c r="BK12" s="64"/>
      <c r="BL12" s="73" t="s">
        <v>122</v>
      </c>
      <c r="BM12" s="73"/>
      <c r="BN12" s="73"/>
      <c r="BO12" s="73"/>
      <c r="BP12" s="73"/>
      <c r="BQ12" s="73"/>
      <c r="BR12" s="40"/>
    </row>
    <row r="13" spans="1:70" ht="14.25" thickBot="1" x14ac:dyDescent="0.2">
      <c r="A13" s="64"/>
      <c r="B13" s="50" t="s">
        <v>87</v>
      </c>
      <c r="C13" s="51" t="s">
        <v>88</v>
      </c>
      <c r="D13" s="52">
        <f>1.38*10^-23</f>
        <v>1.3800000000000001E-23</v>
      </c>
      <c r="E13" s="64"/>
      <c r="F13" s="50" t="s">
        <v>87</v>
      </c>
      <c r="G13" s="51" t="s">
        <v>88</v>
      </c>
      <c r="H13" s="52">
        <f>1.38*10^-23</f>
        <v>1.3800000000000001E-23</v>
      </c>
      <c r="I13" s="70"/>
      <c r="J13" s="50" t="s">
        <v>87</v>
      </c>
      <c r="K13" s="51" t="s">
        <v>88</v>
      </c>
      <c r="L13" s="52">
        <f>1.38*10^-23</f>
        <v>1.3800000000000001E-23</v>
      </c>
      <c r="M13" s="64"/>
      <c r="N13" s="50" t="s">
        <v>87</v>
      </c>
      <c r="O13" s="51" t="s">
        <v>88</v>
      </c>
      <c r="P13" s="52">
        <f>1.38*10^-23</f>
        <v>1.3800000000000001E-23</v>
      </c>
      <c r="Q13" s="64"/>
      <c r="R13" s="11" t="s">
        <v>87</v>
      </c>
      <c r="S13" s="12" t="s">
        <v>88</v>
      </c>
      <c r="T13" s="13">
        <f>1.38*10^-23</f>
        <v>1.3800000000000001E-23</v>
      </c>
      <c r="U13" s="64"/>
      <c r="V13" s="11" t="s">
        <v>87</v>
      </c>
      <c r="W13" s="12" t="s">
        <v>88</v>
      </c>
      <c r="X13" s="13">
        <f>1.38*10^-23</f>
        <v>1.3800000000000001E-23</v>
      </c>
      <c r="Y13" s="64"/>
      <c r="Z13" s="11" t="s">
        <v>87</v>
      </c>
      <c r="AA13" s="12" t="s">
        <v>88</v>
      </c>
      <c r="AB13" s="13">
        <f>1.38*10^-23</f>
        <v>1.3800000000000001E-23</v>
      </c>
      <c r="AC13" s="38"/>
      <c r="AD13" s="11" t="s">
        <v>87</v>
      </c>
      <c r="AE13" s="12" t="s">
        <v>88</v>
      </c>
      <c r="AF13" s="13">
        <f>1.38*10^-23</f>
        <v>1.3800000000000001E-23</v>
      </c>
      <c r="AG13" s="38"/>
      <c r="AH13" s="11" t="s">
        <v>87</v>
      </c>
      <c r="AI13" s="12" t="s">
        <v>88</v>
      </c>
      <c r="AJ13" s="13">
        <f>1.38*10^-23</f>
        <v>1.3800000000000001E-23</v>
      </c>
      <c r="AK13" s="38"/>
      <c r="AL13" s="11" t="s">
        <v>87</v>
      </c>
      <c r="AM13" s="12" t="s">
        <v>88</v>
      </c>
      <c r="AN13" s="13">
        <f>1.38*10^-23</f>
        <v>1.3800000000000001E-23</v>
      </c>
      <c r="AO13" s="38"/>
      <c r="AP13" s="50" t="s">
        <v>87</v>
      </c>
      <c r="AQ13" s="51" t="s">
        <v>254</v>
      </c>
      <c r="AR13" s="52">
        <f>1.38*10^-23</f>
        <v>1.3800000000000001E-23</v>
      </c>
      <c r="AS13" s="38"/>
      <c r="AT13" s="50" t="s">
        <v>87</v>
      </c>
      <c r="AU13" s="51" t="s">
        <v>254</v>
      </c>
      <c r="AV13" s="52">
        <f>1.38*10^-23</f>
        <v>1.3800000000000001E-23</v>
      </c>
      <c r="AW13" s="38"/>
      <c r="AX13" s="50" t="s">
        <v>87</v>
      </c>
      <c r="AY13" s="51" t="s">
        <v>254</v>
      </c>
      <c r="AZ13" s="52">
        <f>1.38*10^-23</f>
        <v>1.3800000000000001E-23</v>
      </c>
      <c r="BA13" s="38"/>
      <c r="BB13" s="50" t="s">
        <v>87</v>
      </c>
      <c r="BC13" s="51" t="s">
        <v>254</v>
      </c>
      <c r="BD13" s="52">
        <f>1.38*10^-23</f>
        <v>1.3800000000000001E-23</v>
      </c>
      <c r="BE13" s="38"/>
      <c r="BF13" s="50" t="s">
        <v>87</v>
      </c>
      <c r="BG13" s="51" t="s">
        <v>254</v>
      </c>
      <c r="BH13" s="52">
        <f>1.38*10^-23</f>
        <v>1.3800000000000001E-23</v>
      </c>
      <c r="BI13" s="38"/>
      <c r="BJ13" s="38"/>
      <c r="BK13" s="64"/>
      <c r="BL13" s="73"/>
      <c r="BM13" s="73"/>
      <c r="BN13" s="73"/>
      <c r="BO13" s="74" t="s">
        <v>123</v>
      </c>
      <c r="BP13" s="74" t="s">
        <v>124</v>
      </c>
      <c r="BQ13" s="75"/>
      <c r="BR13" s="40"/>
    </row>
    <row r="14" spans="1:70" ht="14.25" thickBot="1" x14ac:dyDescent="0.2">
      <c r="A14" s="64"/>
      <c r="B14" s="34"/>
      <c r="C14" s="34"/>
      <c r="D14" s="34"/>
      <c r="E14" s="64"/>
      <c r="F14" s="34"/>
      <c r="G14" s="34"/>
      <c r="H14" s="34"/>
      <c r="I14" s="64"/>
      <c r="J14" s="34"/>
      <c r="K14" s="34"/>
      <c r="L14" s="34"/>
      <c r="M14" s="64"/>
      <c r="N14" s="34"/>
      <c r="O14" s="34"/>
      <c r="P14" s="34"/>
      <c r="Q14" s="64"/>
      <c r="U14" s="64"/>
      <c r="Y14" s="64"/>
      <c r="AC14" s="34"/>
      <c r="AG14" s="34"/>
      <c r="AK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64"/>
      <c r="BL14" s="73"/>
      <c r="BM14" s="75" t="s">
        <v>125</v>
      </c>
      <c r="BN14" s="76" t="s">
        <v>6</v>
      </c>
      <c r="BO14" s="75">
        <v>1200</v>
      </c>
      <c r="BP14" s="75">
        <v>1200</v>
      </c>
      <c r="BQ14" s="75" t="s">
        <v>126</v>
      </c>
      <c r="BR14" s="40"/>
    </row>
    <row r="15" spans="1:70" ht="13.5" x14ac:dyDescent="0.15">
      <c r="A15" s="64"/>
      <c r="B15" s="149" t="s">
        <v>10</v>
      </c>
      <c r="C15" s="150"/>
      <c r="D15" s="151"/>
      <c r="E15" s="64"/>
      <c r="F15" s="149" t="s">
        <v>10</v>
      </c>
      <c r="G15" s="150"/>
      <c r="H15" s="151"/>
      <c r="I15" s="71"/>
      <c r="J15" s="149" t="s">
        <v>10</v>
      </c>
      <c r="K15" s="150"/>
      <c r="L15" s="151"/>
      <c r="M15" s="64"/>
      <c r="N15" s="149" t="s">
        <v>100</v>
      </c>
      <c r="O15" s="150"/>
      <c r="P15" s="151"/>
      <c r="Q15" s="64"/>
      <c r="R15" s="146" t="s">
        <v>100</v>
      </c>
      <c r="S15" s="147"/>
      <c r="T15" s="148"/>
      <c r="U15" s="64"/>
      <c r="V15" s="146" t="s">
        <v>10</v>
      </c>
      <c r="W15" s="147"/>
      <c r="X15" s="148"/>
      <c r="Y15" s="64"/>
      <c r="Z15" s="146" t="s">
        <v>10</v>
      </c>
      <c r="AA15" s="147"/>
      <c r="AB15" s="148"/>
      <c r="AC15" s="35"/>
      <c r="AD15" s="146" t="s">
        <v>10</v>
      </c>
      <c r="AE15" s="147"/>
      <c r="AF15" s="148"/>
      <c r="AG15" s="35"/>
      <c r="AH15" s="146" t="s">
        <v>10</v>
      </c>
      <c r="AI15" s="147"/>
      <c r="AJ15" s="148"/>
      <c r="AK15" s="35"/>
      <c r="AL15" s="146" t="s">
        <v>10</v>
      </c>
      <c r="AM15" s="147"/>
      <c r="AN15" s="148"/>
      <c r="AO15" s="35"/>
      <c r="AP15" s="149" t="s">
        <v>100</v>
      </c>
      <c r="AQ15" s="150"/>
      <c r="AR15" s="151"/>
      <c r="AS15" s="35"/>
      <c r="AT15" s="149" t="s">
        <v>100</v>
      </c>
      <c r="AU15" s="150"/>
      <c r="AV15" s="151"/>
      <c r="AW15" s="35"/>
      <c r="AX15" s="149" t="s">
        <v>100</v>
      </c>
      <c r="AY15" s="150"/>
      <c r="AZ15" s="151"/>
      <c r="BA15" s="35"/>
      <c r="BB15" s="149" t="s">
        <v>100</v>
      </c>
      <c r="BC15" s="150"/>
      <c r="BD15" s="151"/>
      <c r="BE15" s="35"/>
      <c r="BF15" s="149" t="s">
        <v>100</v>
      </c>
      <c r="BG15" s="150"/>
      <c r="BH15" s="151"/>
      <c r="BI15" s="35"/>
      <c r="BJ15" s="35"/>
      <c r="BK15" s="64"/>
      <c r="BL15" s="77" t="s">
        <v>127</v>
      </c>
      <c r="BM15" s="75" t="s">
        <v>128</v>
      </c>
      <c r="BN15" s="76" t="s">
        <v>129</v>
      </c>
      <c r="BO15" s="75">
        <v>10</v>
      </c>
      <c r="BP15" s="75">
        <v>10</v>
      </c>
      <c r="BQ15" s="75" t="s">
        <v>130</v>
      </c>
      <c r="BR15" s="40"/>
    </row>
    <row r="16" spans="1:70" ht="13.5" x14ac:dyDescent="0.15">
      <c r="A16" s="64"/>
      <c r="B16" s="20" t="s">
        <v>6</v>
      </c>
      <c r="C16" s="21" t="s">
        <v>44</v>
      </c>
      <c r="D16" s="63">
        <v>430</v>
      </c>
      <c r="E16" s="64"/>
      <c r="F16" s="20" t="s">
        <v>6</v>
      </c>
      <c r="G16" s="21" t="s">
        <v>44</v>
      </c>
      <c r="H16" s="63">
        <v>437</v>
      </c>
      <c r="I16" s="67"/>
      <c r="J16" s="20" t="s">
        <v>6</v>
      </c>
      <c r="K16" s="21" t="s">
        <v>44</v>
      </c>
      <c r="L16" s="63">
        <v>430</v>
      </c>
      <c r="M16" s="64"/>
      <c r="N16" s="20" t="s">
        <v>6</v>
      </c>
      <c r="O16" s="21" t="s">
        <v>44</v>
      </c>
      <c r="P16" s="63">
        <v>144</v>
      </c>
      <c r="Q16" s="64"/>
      <c r="R16" s="7" t="s">
        <v>6</v>
      </c>
      <c r="S16" s="2" t="s">
        <v>44</v>
      </c>
      <c r="T16" s="63">
        <v>144</v>
      </c>
      <c r="U16" s="64"/>
      <c r="V16" s="7" t="s">
        <v>6</v>
      </c>
      <c r="W16" s="2" t="s">
        <v>44</v>
      </c>
      <c r="X16" s="63">
        <v>430</v>
      </c>
      <c r="Y16" s="64"/>
      <c r="Z16" s="7" t="s">
        <v>6</v>
      </c>
      <c r="AA16" s="2" t="s">
        <v>44</v>
      </c>
      <c r="AB16" s="63">
        <v>430</v>
      </c>
      <c r="AC16" s="19"/>
      <c r="AD16" s="7" t="s">
        <v>6</v>
      </c>
      <c r="AE16" s="2" t="s">
        <v>44</v>
      </c>
      <c r="AF16" s="63">
        <v>430</v>
      </c>
      <c r="AG16" s="19"/>
      <c r="AH16" s="7" t="s">
        <v>6</v>
      </c>
      <c r="AI16" s="2" t="s">
        <v>44</v>
      </c>
      <c r="AJ16" s="63">
        <v>430</v>
      </c>
      <c r="AK16" s="19"/>
      <c r="AL16" s="7" t="s">
        <v>6</v>
      </c>
      <c r="AM16" s="2" t="s">
        <v>44</v>
      </c>
      <c r="AN16" s="63">
        <v>430</v>
      </c>
      <c r="AO16" s="19"/>
      <c r="AP16" s="20" t="s">
        <v>6</v>
      </c>
      <c r="AQ16" s="21" t="s">
        <v>255</v>
      </c>
      <c r="AR16" s="63">
        <v>144</v>
      </c>
      <c r="AS16" s="19"/>
      <c r="AT16" s="20" t="s">
        <v>6</v>
      </c>
      <c r="AU16" s="21" t="s">
        <v>255</v>
      </c>
      <c r="AV16" s="63">
        <v>144</v>
      </c>
      <c r="AW16" s="19"/>
      <c r="AX16" s="20" t="s">
        <v>6</v>
      </c>
      <c r="AY16" s="21" t="s">
        <v>255</v>
      </c>
      <c r="AZ16" s="63">
        <v>144</v>
      </c>
      <c r="BA16" s="19"/>
      <c r="BB16" s="20" t="s">
        <v>6</v>
      </c>
      <c r="BC16" s="21" t="s">
        <v>255</v>
      </c>
      <c r="BD16" s="63">
        <v>435</v>
      </c>
      <c r="BE16" s="19"/>
      <c r="BF16" s="20" t="s">
        <v>6</v>
      </c>
      <c r="BG16" s="21" t="s">
        <v>255</v>
      </c>
      <c r="BH16" s="63">
        <v>435</v>
      </c>
      <c r="BI16" s="19"/>
      <c r="BJ16" s="19"/>
      <c r="BK16" s="64"/>
      <c r="BL16" s="78"/>
      <c r="BM16" s="75" t="s">
        <v>131</v>
      </c>
      <c r="BN16" s="76" t="s">
        <v>132</v>
      </c>
      <c r="BO16" s="75">
        <f>10*LOG(BO15)+30</f>
        <v>40</v>
      </c>
      <c r="BP16" s="75">
        <f>10*LOG(BP15)+30</f>
        <v>40</v>
      </c>
      <c r="BQ16" s="75" t="s">
        <v>133</v>
      </c>
      <c r="BR16" s="40"/>
    </row>
    <row r="17" spans="1:70" ht="14.25" x14ac:dyDescent="0.15">
      <c r="A17" s="64"/>
      <c r="B17" s="20" t="s">
        <v>5</v>
      </c>
      <c r="C17" s="21" t="s">
        <v>45</v>
      </c>
      <c r="D17" s="22">
        <v>0.8</v>
      </c>
      <c r="E17" s="64"/>
      <c r="F17" s="20" t="s">
        <v>5</v>
      </c>
      <c r="G17" s="21" t="s">
        <v>45</v>
      </c>
      <c r="H17" s="22">
        <v>0.8</v>
      </c>
      <c r="I17" s="67"/>
      <c r="J17" s="20" t="s">
        <v>5</v>
      </c>
      <c r="K17" s="21" t="s">
        <v>45</v>
      </c>
      <c r="L17" s="22">
        <v>0.1</v>
      </c>
      <c r="M17" s="64"/>
      <c r="N17" s="20" t="s">
        <v>5</v>
      </c>
      <c r="O17" s="21" t="s">
        <v>45</v>
      </c>
      <c r="P17" s="22">
        <v>50</v>
      </c>
      <c r="Q17" s="64"/>
      <c r="R17" s="26" t="s">
        <v>5</v>
      </c>
      <c r="S17" s="27" t="s">
        <v>45</v>
      </c>
      <c r="T17" s="28">
        <v>10</v>
      </c>
      <c r="U17" s="64"/>
      <c r="V17" s="26" t="s">
        <v>5</v>
      </c>
      <c r="W17" s="27" t="s">
        <v>45</v>
      </c>
      <c r="X17" s="28">
        <v>0.2</v>
      </c>
      <c r="Y17" s="64"/>
      <c r="Z17" s="26" t="s">
        <v>5</v>
      </c>
      <c r="AA17" s="27" t="s">
        <v>45</v>
      </c>
      <c r="AB17" s="28">
        <v>0.4</v>
      </c>
      <c r="AC17" s="19"/>
      <c r="AD17" s="26" t="s">
        <v>5</v>
      </c>
      <c r="AE17" s="27" t="s">
        <v>45</v>
      </c>
      <c r="AF17" s="28">
        <v>0.4</v>
      </c>
      <c r="AG17" s="19"/>
      <c r="AH17" s="26" t="s">
        <v>5</v>
      </c>
      <c r="AI17" s="27" t="s">
        <v>45</v>
      </c>
      <c r="AJ17" s="28">
        <v>0.4</v>
      </c>
      <c r="AK17" s="19"/>
      <c r="AL17" s="26" t="s">
        <v>5</v>
      </c>
      <c r="AM17" s="27" t="s">
        <v>45</v>
      </c>
      <c r="AN17" s="28">
        <v>0.4</v>
      </c>
      <c r="AO17" s="19"/>
      <c r="AP17" s="20" t="s">
        <v>5</v>
      </c>
      <c r="AQ17" s="21" t="s">
        <v>256</v>
      </c>
      <c r="AR17" s="22">
        <v>50</v>
      </c>
      <c r="AS17" s="19"/>
      <c r="AT17" s="20" t="s">
        <v>5</v>
      </c>
      <c r="AU17" s="21" t="s">
        <v>256</v>
      </c>
      <c r="AV17" s="22">
        <v>50</v>
      </c>
      <c r="AW17" s="19"/>
      <c r="AX17" s="20" t="s">
        <v>5</v>
      </c>
      <c r="AY17" s="21" t="s">
        <v>256</v>
      </c>
      <c r="AZ17" s="22">
        <v>50</v>
      </c>
      <c r="BA17" s="19"/>
      <c r="BB17" s="20" t="s">
        <v>5</v>
      </c>
      <c r="BC17" s="21" t="s">
        <v>256</v>
      </c>
      <c r="BD17" s="22">
        <v>50</v>
      </c>
      <c r="BE17" s="19"/>
      <c r="BF17" s="20" t="s">
        <v>5</v>
      </c>
      <c r="BG17" s="21" t="s">
        <v>256</v>
      </c>
      <c r="BH17" s="22">
        <v>50</v>
      </c>
      <c r="BI17" s="19"/>
      <c r="BJ17" s="19"/>
      <c r="BK17" s="64"/>
      <c r="BL17" s="78"/>
      <c r="BM17" s="75" t="s">
        <v>134</v>
      </c>
      <c r="BN17" s="76" t="s">
        <v>135</v>
      </c>
      <c r="BO17" s="75">
        <v>-2.2999999999999998</v>
      </c>
      <c r="BP17" s="75">
        <v>-2.2999999999999998</v>
      </c>
      <c r="BQ17" s="75" t="s">
        <v>136</v>
      </c>
      <c r="BR17" s="41" t="s">
        <v>137</v>
      </c>
    </row>
    <row r="18" spans="1:70" ht="14.25" x14ac:dyDescent="0.15">
      <c r="A18" s="64"/>
      <c r="B18" s="20"/>
      <c r="C18" s="21" t="s">
        <v>78</v>
      </c>
      <c r="D18" s="22">
        <f>10*LOG(D17)</f>
        <v>-0.96910013008056395</v>
      </c>
      <c r="E18" s="64"/>
      <c r="F18" s="20"/>
      <c r="G18" s="21" t="s">
        <v>78</v>
      </c>
      <c r="H18" s="22">
        <f>10*LOG(H17)</f>
        <v>-0.96910013008056395</v>
      </c>
      <c r="I18" s="67"/>
      <c r="J18" s="20"/>
      <c r="K18" s="21" t="s">
        <v>78</v>
      </c>
      <c r="L18" s="22">
        <f>10*LOG(L17)</f>
        <v>-10</v>
      </c>
      <c r="M18" s="64"/>
      <c r="N18" s="20"/>
      <c r="O18" s="21" t="s">
        <v>78</v>
      </c>
      <c r="P18" s="22">
        <f>10*LOG(P17)</f>
        <v>16.989700043360187</v>
      </c>
      <c r="Q18" s="64"/>
      <c r="R18" s="26"/>
      <c r="S18" s="27" t="s">
        <v>78</v>
      </c>
      <c r="T18" s="28">
        <f>10*LOG(T17)</f>
        <v>10</v>
      </c>
      <c r="U18" s="64"/>
      <c r="V18" s="26"/>
      <c r="W18" s="27" t="s">
        <v>78</v>
      </c>
      <c r="X18" s="28">
        <f>10*LOG(X17)</f>
        <v>-6.9897000433601875</v>
      </c>
      <c r="Y18" s="64"/>
      <c r="Z18" s="26"/>
      <c r="AA18" s="27" t="s">
        <v>78</v>
      </c>
      <c r="AB18" s="117">
        <f>10*LOG(AB17)</f>
        <v>-3.9794000867203758</v>
      </c>
      <c r="AC18" s="19"/>
      <c r="AD18" s="26"/>
      <c r="AE18" s="27" t="s">
        <v>78</v>
      </c>
      <c r="AF18" s="116">
        <f>10*LOG(AF17)</f>
        <v>-3.9794000867203758</v>
      </c>
      <c r="AG18" s="19"/>
      <c r="AH18" s="26"/>
      <c r="AI18" s="27" t="s">
        <v>78</v>
      </c>
      <c r="AJ18" s="118">
        <f>10*LOG(AJ17)</f>
        <v>-3.9794000867203758</v>
      </c>
      <c r="AK18" s="19"/>
      <c r="AL18" s="26"/>
      <c r="AM18" s="27" t="s">
        <v>78</v>
      </c>
      <c r="AN18" s="117">
        <f>10*LOG(AN17)</f>
        <v>-3.9794000867203758</v>
      </c>
      <c r="AO18" s="19"/>
      <c r="AP18" s="20"/>
      <c r="AQ18" s="21" t="s">
        <v>257</v>
      </c>
      <c r="AR18" s="103">
        <f>10*LOG(AR17)</f>
        <v>16.989700043360187</v>
      </c>
      <c r="AS18" s="132"/>
      <c r="AT18" s="20"/>
      <c r="AU18" s="21" t="s">
        <v>257</v>
      </c>
      <c r="AV18" s="103">
        <f>10*LOG(AV17)</f>
        <v>16.989700043360187</v>
      </c>
      <c r="AW18" s="132"/>
      <c r="AX18" s="20"/>
      <c r="AY18" s="21" t="s">
        <v>257</v>
      </c>
      <c r="AZ18" s="103">
        <f>10*LOG(AZ17)</f>
        <v>16.989700043360187</v>
      </c>
      <c r="BA18" s="132"/>
      <c r="BB18" s="20"/>
      <c r="BC18" s="21" t="s">
        <v>257</v>
      </c>
      <c r="BD18" s="103">
        <f>10*LOG(BD17)</f>
        <v>16.989700043360187</v>
      </c>
      <c r="BE18" s="132"/>
      <c r="BF18" s="20"/>
      <c r="BG18" s="21" t="s">
        <v>257</v>
      </c>
      <c r="BH18" s="103">
        <f>10*LOG(BH17)</f>
        <v>16.989700043360187</v>
      </c>
      <c r="BI18" s="132"/>
      <c r="BJ18" s="132"/>
      <c r="BK18" s="64"/>
      <c r="BL18" s="78" t="s">
        <v>138</v>
      </c>
      <c r="BM18" s="75" t="s">
        <v>139</v>
      </c>
      <c r="BN18" s="76" t="s">
        <v>140</v>
      </c>
      <c r="BO18" s="75">
        <v>20</v>
      </c>
      <c r="BP18" s="75">
        <v>20</v>
      </c>
      <c r="BQ18" s="75" t="s">
        <v>136</v>
      </c>
      <c r="BR18" s="40"/>
    </row>
    <row r="19" spans="1:70" ht="14.25" x14ac:dyDescent="0.15">
      <c r="A19" s="64"/>
      <c r="B19" s="20" t="s">
        <v>7</v>
      </c>
      <c r="C19" s="21" t="s">
        <v>46</v>
      </c>
      <c r="D19" s="22">
        <v>-2</v>
      </c>
      <c r="E19" s="64"/>
      <c r="F19" s="20" t="s">
        <v>7</v>
      </c>
      <c r="G19" s="21" t="s">
        <v>46</v>
      </c>
      <c r="H19" s="22">
        <v>-2</v>
      </c>
      <c r="I19" s="67"/>
      <c r="J19" s="20" t="s">
        <v>7</v>
      </c>
      <c r="K19" s="21" t="s">
        <v>46</v>
      </c>
      <c r="L19" s="22">
        <v>-2</v>
      </c>
      <c r="M19" s="64"/>
      <c r="N19" s="20" t="s">
        <v>7</v>
      </c>
      <c r="O19" s="21" t="s">
        <v>46</v>
      </c>
      <c r="P19" s="22">
        <v>-2</v>
      </c>
      <c r="Q19" s="64"/>
      <c r="R19" s="7" t="s">
        <v>7</v>
      </c>
      <c r="S19" s="2" t="s">
        <v>46</v>
      </c>
      <c r="T19" s="8">
        <v>-2</v>
      </c>
      <c r="U19" s="64"/>
      <c r="V19" s="7" t="s">
        <v>7</v>
      </c>
      <c r="W19" s="2" t="s">
        <v>46</v>
      </c>
      <c r="X19" s="8">
        <v>-2</v>
      </c>
      <c r="Y19" s="64"/>
      <c r="Z19" s="7" t="s">
        <v>7</v>
      </c>
      <c r="AA19" s="2" t="s">
        <v>46</v>
      </c>
      <c r="AB19" s="8">
        <v>-2</v>
      </c>
      <c r="AC19" s="19"/>
      <c r="AD19" s="7" t="s">
        <v>7</v>
      </c>
      <c r="AE19" s="2" t="s">
        <v>46</v>
      </c>
      <c r="AF19" s="8">
        <v>-2</v>
      </c>
      <c r="AG19" s="19"/>
      <c r="AH19" s="7" t="s">
        <v>7</v>
      </c>
      <c r="AI19" s="2" t="s">
        <v>46</v>
      </c>
      <c r="AJ19" s="8">
        <v>-2</v>
      </c>
      <c r="AK19" s="19"/>
      <c r="AL19" s="7" t="s">
        <v>7</v>
      </c>
      <c r="AM19" s="2" t="s">
        <v>46</v>
      </c>
      <c r="AN19" s="8">
        <v>-2</v>
      </c>
      <c r="AO19" s="19"/>
      <c r="AP19" s="20" t="s">
        <v>7</v>
      </c>
      <c r="AQ19" s="21" t="s">
        <v>258</v>
      </c>
      <c r="AR19" s="22">
        <v>-2</v>
      </c>
      <c r="AS19" s="19"/>
      <c r="AT19" s="20" t="s">
        <v>7</v>
      </c>
      <c r="AU19" s="21" t="s">
        <v>258</v>
      </c>
      <c r="AV19" s="22">
        <v>-2</v>
      </c>
      <c r="AW19" s="19"/>
      <c r="AX19" s="20" t="s">
        <v>7</v>
      </c>
      <c r="AY19" s="21" t="s">
        <v>258</v>
      </c>
      <c r="AZ19" s="22">
        <v>-2</v>
      </c>
      <c r="BA19" s="19"/>
      <c r="BB19" s="20" t="s">
        <v>7</v>
      </c>
      <c r="BC19" s="21" t="s">
        <v>258</v>
      </c>
      <c r="BD19" s="22">
        <v>-2</v>
      </c>
      <c r="BE19" s="19"/>
      <c r="BF19" s="20" t="s">
        <v>7</v>
      </c>
      <c r="BG19" s="21" t="s">
        <v>258</v>
      </c>
      <c r="BH19" s="22">
        <v>-2</v>
      </c>
      <c r="BI19" s="19"/>
      <c r="BJ19" s="19"/>
      <c r="BK19" s="64"/>
      <c r="BL19" s="78"/>
      <c r="BM19" s="75" t="s">
        <v>141</v>
      </c>
      <c r="BN19" s="76" t="s">
        <v>142</v>
      </c>
      <c r="BO19" s="75">
        <f>BO16+BO17+BO18</f>
        <v>57.7</v>
      </c>
      <c r="BP19" s="75">
        <f>BP16+BP17+BP18</f>
        <v>57.7</v>
      </c>
      <c r="BQ19" s="75" t="s">
        <v>143</v>
      </c>
      <c r="BR19" s="42" t="s">
        <v>144</v>
      </c>
    </row>
    <row r="20" spans="1:70" ht="14.25" x14ac:dyDescent="0.15">
      <c r="A20" s="64"/>
      <c r="B20" s="20" t="s">
        <v>8</v>
      </c>
      <c r="C20" s="21" t="s">
        <v>47</v>
      </c>
      <c r="D20" s="22">
        <v>-2</v>
      </c>
      <c r="E20" s="65"/>
      <c r="F20" s="20" t="s">
        <v>8</v>
      </c>
      <c r="G20" s="21" t="s">
        <v>47</v>
      </c>
      <c r="H20" s="22">
        <v>-2</v>
      </c>
      <c r="I20" s="67"/>
      <c r="J20" s="20" t="s">
        <v>8</v>
      </c>
      <c r="K20" s="21" t="s">
        <v>47</v>
      </c>
      <c r="L20" s="22">
        <v>-2</v>
      </c>
      <c r="M20" s="64"/>
      <c r="N20" s="20" t="s">
        <v>8</v>
      </c>
      <c r="O20" s="21" t="s">
        <v>47</v>
      </c>
      <c r="P20" s="22">
        <v>13</v>
      </c>
      <c r="Q20" s="64"/>
      <c r="R20" s="7" t="s">
        <v>8</v>
      </c>
      <c r="S20" s="2" t="s">
        <v>47</v>
      </c>
      <c r="T20" s="8">
        <v>13</v>
      </c>
      <c r="U20" s="64"/>
      <c r="V20" s="7" t="s">
        <v>8</v>
      </c>
      <c r="W20" s="2" t="s">
        <v>47</v>
      </c>
      <c r="X20" s="8">
        <v>-2</v>
      </c>
      <c r="Y20" s="64"/>
      <c r="Z20" s="7" t="s">
        <v>8</v>
      </c>
      <c r="AA20" s="2" t="s">
        <v>47</v>
      </c>
      <c r="AB20" s="8">
        <v>-2</v>
      </c>
      <c r="AC20" s="19"/>
      <c r="AD20" s="7" t="s">
        <v>8</v>
      </c>
      <c r="AE20" s="2" t="s">
        <v>47</v>
      </c>
      <c r="AF20" s="8">
        <v>-2</v>
      </c>
      <c r="AG20" s="19"/>
      <c r="AH20" s="7" t="s">
        <v>8</v>
      </c>
      <c r="AI20" s="2" t="s">
        <v>47</v>
      </c>
      <c r="AJ20" s="8">
        <v>-2</v>
      </c>
      <c r="AK20" s="19"/>
      <c r="AL20" s="7" t="s">
        <v>8</v>
      </c>
      <c r="AM20" s="2" t="s">
        <v>47</v>
      </c>
      <c r="AN20" s="8">
        <v>-2</v>
      </c>
      <c r="AO20" s="19"/>
      <c r="AP20" s="20" t="s">
        <v>8</v>
      </c>
      <c r="AQ20" s="21" t="s">
        <v>259</v>
      </c>
      <c r="AR20" s="22">
        <v>13</v>
      </c>
      <c r="AS20" s="19"/>
      <c r="AT20" s="20" t="s">
        <v>8</v>
      </c>
      <c r="AU20" s="21" t="s">
        <v>259</v>
      </c>
      <c r="AV20" s="22">
        <v>13</v>
      </c>
      <c r="AW20" s="19"/>
      <c r="AX20" s="20" t="s">
        <v>8</v>
      </c>
      <c r="AY20" s="21" t="s">
        <v>259</v>
      </c>
      <c r="AZ20" s="22">
        <v>13</v>
      </c>
      <c r="BA20" s="19"/>
      <c r="BB20" s="20" t="s">
        <v>8</v>
      </c>
      <c r="BC20" s="21" t="s">
        <v>259</v>
      </c>
      <c r="BD20" s="22">
        <v>13</v>
      </c>
      <c r="BE20" s="19"/>
      <c r="BF20" s="20" t="s">
        <v>8</v>
      </c>
      <c r="BG20" s="21" t="s">
        <v>259</v>
      </c>
      <c r="BH20" s="22">
        <v>13</v>
      </c>
      <c r="BI20" s="19"/>
      <c r="BJ20" s="19"/>
      <c r="BK20" s="64"/>
      <c r="BL20" s="79"/>
      <c r="BM20" s="75" t="s">
        <v>145</v>
      </c>
      <c r="BN20" s="76" t="s">
        <v>146</v>
      </c>
      <c r="BO20" s="75">
        <v>-3</v>
      </c>
      <c r="BP20" s="75">
        <v>-3</v>
      </c>
      <c r="BQ20" s="75" t="s">
        <v>136</v>
      </c>
      <c r="BR20" s="40"/>
    </row>
    <row r="21" spans="1:70" ht="14.25" x14ac:dyDescent="0.15">
      <c r="A21" s="64"/>
      <c r="B21" s="20" t="s">
        <v>9</v>
      </c>
      <c r="C21" s="21" t="s">
        <v>48</v>
      </c>
      <c r="D21" s="22">
        <f>D18+D19+D20</f>
        <v>-4.9691001300805642</v>
      </c>
      <c r="E21" s="64"/>
      <c r="F21" s="20" t="s">
        <v>9</v>
      </c>
      <c r="G21" s="21" t="s">
        <v>48</v>
      </c>
      <c r="H21" s="22">
        <f>H18+H19+H20</f>
        <v>-4.9691001300805642</v>
      </c>
      <c r="I21" s="67"/>
      <c r="J21" s="20" t="s">
        <v>9</v>
      </c>
      <c r="K21" s="21" t="s">
        <v>48</v>
      </c>
      <c r="L21" s="22">
        <f>L18+L19+L20</f>
        <v>-14</v>
      </c>
      <c r="M21" s="64"/>
      <c r="N21" s="20" t="s">
        <v>9</v>
      </c>
      <c r="O21" s="21" t="s">
        <v>48</v>
      </c>
      <c r="P21" s="22">
        <f>P18+P19+P20</f>
        <v>27.989700043360187</v>
      </c>
      <c r="Q21" s="64"/>
      <c r="R21" s="7" t="s">
        <v>9</v>
      </c>
      <c r="S21" s="2" t="s">
        <v>48</v>
      </c>
      <c r="T21" s="8">
        <f>T18+T19+T20</f>
        <v>21</v>
      </c>
      <c r="U21" s="64"/>
      <c r="V21" s="7" t="s">
        <v>9</v>
      </c>
      <c r="W21" s="2" t="s">
        <v>48</v>
      </c>
      <c r="X21" s="8">
        <f>X18+X19+X20</f>
        <v>-10.989700043360187</v>
      </c>
      <c r="Y21" s="64"/>
      <c r="Z21" s="7" t="s">
        <v>9</v>
      </c>
      <c r="AA21" s="2" t="s">
        <v>48</v>
      </c>
      <c r="AB21" s="120">
        <f>AB18+AB19+AB20</f>
        <v>-7.9794000867203758</v>
      </c>
      <c r="AC21" s="19"/>
      <c r="AD21" s="7" t="s">
        <v>9</v>
      </c>
      <c r="AE21" s="2" t="s">
        <v>48</v>
      </c>
      <c r="AF21" s="120">
        <f>AF18+AF19+AF20</f>
        <v>-7.9794000867203758</v>
      </c>
      <c r="AG21" s="19"/>
      <c r="AH21" s="7" t="s">
        <v>9</v>
      </c>
      <c r="AI21" s="2" t="s">
        <v>48</v>
      </c>
      <c r="AJ21" s="119">
        <f>AJ18+AJ19+AJ20</f>
        <v>-7.9794000867203758</v>
      </c>
      <c r="AK21" s="19"/>
      <c r="AL21" s="7" t="s">
        <v>9</v>
      </c>
      <c r="AM21" s="2" t="s">
        <v>48</v>
      </c>
      <c r="AN21" s="120">
        <f>AN18+AN19+AN20</f>
        <v>-7.9794000867203758</v>
      </c>
      <c r="AO21" s="19"/>
      <c r="AP21" s="20" t="s">
        <v>9</v>
      </c>
      <c r="AQ21" s="21" t="s">
        <v>260</v>
      </c>
      <c r="AR21" s="103">
        <f>AR18+AR19+AR20</f>
        <v>27.989700043360187</v>
      </c>
      <c r="AS21" s="132"/>
      <c r="AT21" s="20" t="s">
        <v>9</v>
      </c>
      <c r="AU21" s="21" t="s">
        <v>260</v>
      </c>
      <c r="AV21" s="103">
        <f>AV18+AV19+AV20</f>
        <v>27.989700043360187</v>
      </c>
      <c r="AW21" s="132"/>
      <c r="AX21" s="20" t="s">
        <v>9</v>
      </c>
      <c r="AY21" s="21" t="s">
        <v>260</v>
      </c>
      <c r="AZ21" s="103">
        <f>AZ18+AZ19+AZ20</f>
        <v>27.989700043360187</v>
      </c>
      <c r="BA21" s="132"/>
      <c r="BB21" s="20" t="s">
        <v>9</v>
      </c>
      <c r="BC21" s="21" t="s">
        <v>260</v>
      </c>
      <c r="BD21" s="103">
        <f>BD18+BD19+BD20</f>
        <v>27.989700043360187</v>
      </c>
      <c r="BE21" s="132"/>
      <c r="BF21" s="20" t="s">
        <v>9</v>
      </c>
      <c r="BG21" s="21" t="s">
        <v>260</v>
      </c>
      <c r="BH21" s="103">
        <f>BH18+BH19+BH20</f>
        <v>27.989700043360187</v>
      </c>
      <c r="BI21" s="132"/>
      <c r="BJ21" s="132"/>
      <c r="BK21" s="64"/>
      <c r="BL21" s="77" t="s">
        <v>147</v>
      </c>
      <c r="BM21" s="75" t="s">
        <v>148</v>
      </c>
      <c r="BN21" s="76" t="s">
        <v>149</v>
      </c>
      <c r="BO21" s="80">
        <f>-20*LOG(4*PI()*BO22*1000/(300/BO14))</f>
        <v>-161.25995382735306</v>
      </c>
      <c r="BP21" s="80">
        <f>-20*LOG(4*PI()*BP22*1000/(300/BP14))</f>
        <v>-149.58842211467405</v>
      </c>
      <c r="BQ21" s="75" t="s">
        <v>136</v>
      </c>
      <c r="BR21" s="40" t="s">
        <v>150</v>
      </c>
    </row>
    <row r="22" spans="1:70" ht="15" thickBot="1" x14ac:dyDescent="0.2">
      <c r="A22" s="64"/>
      <c r="B22" s="50" t="s">
        <v>20</v>
      </c>
      <c r="C22" s="51" t="s">
        <v>49</v>
      </c>
      <c r="D22" s="53">
        <v>0</v>
      </c>
      <c r="E22" s="64"/>
      <c r="F22" s="50" t="s">
        <v>20</v>
      </c>
      <c r="G22" s="51" t="s">
        <v>49</v>
      </c>
      <c r="H22" s="53">
        <v>0</v>
      </c>
      <c r="I22" s="67"/>
      <c r="J22" s="50" t="s">
        <v>20</v>
      </c>
      <c r="K22" s="51" t="s">
        <v>49</v>
      </c>
      <c r="L22" s="53">
        <v>0</v>
      </c>
      <c r="M22" s="64"/>
      <c r="N22" s="50" t="s">
        <v>20</v>
      </c>
      <c r="O22" s="51" t="s">
        <v>49</v>
      </c>
      <c r="P22" s="53">
        <v>0</v>
      </c>
      <c r="Q22" s="64"/>
      <c r="R22" s="11" t="s">
        <v>20</v>
      </c>
      <c r="S22" s="12" t="s">
        <v>49</v>
      </c>
      <c r="T22" s="14">
        <v>0</v>
      </c>
      <c r="U22" s="64"/>
      <c r="V22" s="11" t="s">
        <v>20</v>
      </c>
      <c r="W22" s="12" t="s">
        <v>49</v>
      </c>
      <c r="X22" s="14">
        <v>0</v>
      </c>
      <c r="Y22" s="64"/>
      <c r="Z22" s="11" t="s">
        <v>20</v>
      </c>
      <c r="AA22" s="12" t="s">
        <v>49</v>
      </c>
      <c r="AB22" s="14">
        <v>0</v>
      </c>
      <c r="AC22" s="19"/>
      <c r="AD22" s="11" t="s">
        <v>20</v>
      </c>
      <c r="AE22" s="12" t="s">
        <v>49</v>
      </c>
      <c r="AF22" s="14">
        <v>0</v>
      </c>
      <c r="AG22" s="19"/>
      <c r="AH22" s="11" t="s">
        <v>20</v>
      </c>
      <c r="AI22" s="12" t="s">
        <v>49</v>
      </c>
      <c r="AJ22" s="14">
        <v>0</v>
      </c>
      <c r="AK22" s="19"/>
      <c r="AL22" s="11" t="s">
        <v>20</v>
      </c>
      <c r="AM22" s="12" t="s">
        <v>49</v>
      </c>
      <c r="AN22" s="14">
        <v>0</v>
      </c>
      <c r="AO22" s="19"/>
      <c r="AP22" s="50" t="s">
        <v>20</v>
      </c>
      <c r="AQ22" s="51" t="s">
        <v>261</v>
      </c>
      <c r="AR22" s="53">
        <v>0</v>
      </c>
      <c r="AS22" s="19"/>
      <c r="AT22" s="50" t="s">
        <v>20</v>
      </c>
      <c r="AU22" s="51" t="s">
        <v>261</v>
      </c>
      <c r="AV22" s="53">
        <v>0</v>
      </c>
      <c r="AW22" s="19"/>
      <c r="AX22" s="50" t="s">
        <v>20</v>
      </c>
      <c r="AY22" s="51" t="s">
        <v>261</v>
      </c>
      <c r="AZ22" s="53">
        <v>0</v>
      </c>
      <c r="BA22" s="19"/>
      <c r="BB22" s="50" t="s">
        <v>20</v>
      </c>
      <c r="BC22" s="51" t="s">
        <v>261</v>
      </c>
      <c r="BD22" s="53">
        <v>0</v>
      </c>
      <c r="BE22" s="19"/>
      <c r="BF22" s="50" t="s">
        <v>20</v>
      </c>
      <c r="BG22" s="51" t="s">
        <v>261</v>
      </c>
      <c r="BH22" s="53">
        <v>0</v>
      </c>
      <c r="BI22" s="19"/>
      <c r="BJ22" s="19"/>
      <c r="BK22" s="64"/>
      <c r="BL22" s="79" t="s">
        <v>151</v>
      </c>
      <c r="BM22" s="75" t="s">
        <v>152</v>
      </c>
      <c r="BN22" s="76" t="s">
        <v>153</v>
      </c>
      <c r="BO22" s="81">
        <v>2300</v>
      </c>
      <c r="BP22" s="81">
        <v>600</v>
      </c>
      <c r="BQ22" s="75" t="s">
        <v>154</v>
      </c>
      <c r="BR22" s="40"/>
    </row>
    <row r="23" spans="1:70" ht="14.25" thickBot="1" x14ac:dyDescent="0.2">
      <c r="A23" s="64"/>
      <c r="B23" s="34"/>
      <c r="C23" s="34"/>
      <c r="D23" s="34"/>
      <c r="E23" s="64"/>
      <c r="F23" s="34"/>
      <c r="G23" s="34"/>
      <c r="H23" s="34"/>
      <c r="I23" s="64"/>
      <c r="J23" s="34"/>
      <c r="K23" s="34"/>
      <c r="L23" s="34"/>
      <c r="M23" s="64"/>
      <c r="N23" s="34"/>
      <c r="O23" s="34"/>
      <c r="P23" s="34"/>
      <c r="Q23" s="64"/>
      <c r="U23" s="64"/>
      <c r="Y23" s="64"/>
      <c r="AC23" s="34"/>
      <c r="AG23" s="34"/>
      <c r="AK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64"/>
      <c r="BL23" s="77"/>
      <c r="BM23" s="82" t="s">
        <v>155</v>
      </c>
      <c r="BN23" s="76" t="s">
        <v>140</v>
      </c>
      <c r="BO23" s="75">
        <v>0</v>
      </c>
      <c r="BP23" s="75">
        <v>0</v>
      </c>
      <c r="BQ23" s="75" t="s">
        <v>136</v>
      </c>
      <c r="BR23" s="40"/>
    </row>
    <row r="24" spans="1:70" ht="13.5" x14ac:dyDescent="0.15">
      <c r="A24" s="64"/>
      <c r="B24" s="149" t="s">
        <v>11</v>
      </c>
      <c r="C24" s="150"/>
      <c r="D24" s="151"/>
      <c r="E24" s="64"/>
      <c r="F24" s="149" t="s">
        <v>11</v>
      </c>
      <c r="G24" s="150"/>
      <c r="H24" s="151"/>
      <c r="I24" s="71"/>
      <c r="J24" s="149" t="s">
        <v>11</v>
      </c>
      <c r="K24" s="150"/>
      <c r="L24" s="151"/>
      <c r="M24" s="64"/>
      <c r="N24" s="149" t="s">
        <v>11</v>
      </c>
      <c r="O24" s="150"/>
      <c r="P24" s="151"/>
      <c r="Q24" s="64"/>
      <c r="R24" s="146" t="s">
        <v>11</v>
      </c>
      <c r="S24" s="147"/>
      <c r="T24" s="148"/>
      <c r="U24" s="64"/>
      <c r="V24" s="149" t="s">
        <v>11</v>
      </c>
      <c r="W24" s="150"/>
      <c r="X24" s="151"/>
      <c r="Y24" s="64"/>
      <c r="Z24" s="149" t="s">
        <v>11</v>
      </c>
      <c r="AA24" s="150"/>
      <c r="AB24" s="151"/>
      <c r="AC24" s="35"/>
      <c r="AD24" s="149" t="s">
        <v>11</v>
      </c>
      <c r="AE24" s="150"/>
      <c r="AF24" s="151"/>
      <c r="AG24" s="35"/>
      <c r="AH24" s="149" t="s">
        <v>11</v>
      </c>
      <c r="AI24" s="150"/>
      <c r="AJ24" s="151"/>
      <c r="AK24" s="35"/>
      <c r="AL24" s="149" t="s">
        <v>11</v>
      </c>
      <c r="AM24" s="150"/>
      <c r="AN24" s="151"/>
      <c r="AO24" s="35"/>
      <c r="AP24" s="149" t="s">
        <v>11</v>
      </c>
      <c r="AQ24" s="150"/>
      <c r="AR24" s="151"/>
      <c r="AS24" s="35"/>
      <c r="AT24" s="149" t="s">
        <v>11</v>
      </c>
      <c r="AU24" s="150"/>
      <c r="AV24" s="151"/>
      <c r="AW24" s="35"/>
      <c r="AX24" s="149" t="s">
        <v>11</v>
      </c>
      <c r="AY24" s="150"/>
      <c r="AZ24" s="151"/>
      <c r="BA24" s="35"/>
      <c r="BB24" s="149" t="s">
        <v>11</v>
      </c>
      <c r="BC24" s="150"/>
      <c r="BD24" s="151"/>
      <c r="BE24" s="35"/>
      <c r="BF24" s="149" t="s">
        <v>11</v>
      </c>
      <c r="BG24" s="150"/>
      <c r="BH24" s="151"/>
      <c r="BI24" s="35"/>
      <c r="BJ24" s="35"/>
      <c r="BK24" s="64"/>
      <c r="BL24" s="78" t="s">
        <v>156</v>
      </c>
      <c r="BM24" s="75" t="s">
        <v>157</v>
      </c>
      <c r="BN24" s="76" t="s">
        <v>158</v>
      </c>
      <c r="BO24" s="75">
        <v>-3</v>
      </c>
      <c r="BP24" s="75">
        <v>-3</v>
      </c>
      <c r="BQ24" s="75" t="s">
        <v>136</v>
      </c>
      <c r="BR24" s="40"/>
    </row>
    <row r="25" spans="1:70" ht="14.25" x14ac:dyDescent="0.15">
      <c r="A25" s="64"/>
      <c r="B25" s="20" t="s">
        <v>12</v>
      </c>
      <c r="C25" s="21" t="s">
        <v>55</v>
      </c>
      <c r="D25" s="54">
        <f>-(20*LOG(4*PI()*D16*10^6*D11/(D12*10^-3)))</f>
        <v>-151.78143385508579</v>
      </c>
      <c r="E25" s="64"/>
      <c r="F25" s="20" t="s">
        <v>12</v>
      </c>
      <c r="G25" s="21" t="s">
        <v>55</v>
      </c>
      <c r="H25" s="54">
        <f>-(20*LOG(4*PI()*H16*10^6*H11/(H12*10^-3)))</f>
        <v>-148.50475356018339</v>
      </c>
      <c r="I25" s="72"/>
      <c r="J25" s="20" t="s">
        <v>12</v>
      </c>
      <c r="K25" s="21" t="s">
        <v>55</v>
      </c>
      <c r="L25" s="54">
        <f>-(20*LOG(4*PI()*L16*10^6*L11/(L12*10^-3)))</f>
        <v>-151.78143385508579</v>
      </c>
      <c r="M25" s="64"/>
      <c r="N25" s="20" t="s">
        <v>12</v>
      </c>
      <c r="O25" s="21" t="s">
        <v>55</v>
      </c>
      <c r="P25" s="54">
        <f>-(20*LOG(4*PI()*P16*10^6*P11/(P12*10^-3)))</f>
        <v>-142.27931458539905</v>
      </c>
      <c r="Q25" s="64"/>
      <c r="R25" s="7" t="s">
        <v>12</v>
      </c>
      <c r="S25" s="2" t="s">
        <v>55</v>
      </c>
      <c r="T25" s="15">
        <f>-(20*LOG(4*PI()*T16*10^6*T11/(T12*10^-3)))</f>
        <v>-142.27931458539905</v>
      </c>
      <c r="U25" s="64"/>
      <c r="V25" s="20" t="s">
        <v>12</v>
      </c>
      <c r="W25" s="21" t="s">
        <v>55</v>
      </c>
      <c r="X25" s="54">
        <f>-(20*LOG(4*PI()*X16*10^6*X11/(X12*10^-3)))</f>
        <v>-151.78143385508579</v>
      </c>
      <c r="Y25" s="64"/>
      <c r="Z25" s="20" t="s">
        <v>12</v>
      </c>
      <c r="AA25" s="21" t="s">
        <v>55</v>
      </c>
      <c r="AB25" s="103">
        <f>-(20*LOG(4*PI()*AB16*10^6*AB11/(AB12*10^-3)))</f>
        <v>-151.78143385508579</v>
      </c>
      <c r="AC25" s="39"/>
      <c r="AD25" s="20" t="s">
        <v>12</v>
      </c>
      <c r="AE25" s="21" t="s">
        <v>55</v>
      </c>
      <c r="AF25" s="103">
        <f>-(20*LOG(4*PI()*AF16*10^6*AF11/(AF12*10^-3)))</f>
        <v>-151.78143385508579</v>
      </c>
      <c r="AG25" s="39"/>
      <c r="AH25" s="20" t="s">
        <v>12</v>
      </c>
      <c r="AI25" s="21" t="s">
        <v>55</v>
      </c>
      <c r="AJ25" s="103">
        <f>-(20*LOG(4*PI()*AJ16*10^6*AJ11/(AJ12*10^-3)))</f>
        <v>-151.78143385508579</v>
      </c>
      <c r="AK25" s="39"/>
      <c r="AL25" s="20" t="s">
        <v>12</v>
      </c>
      <c r="AM25" s="21" t="s">
        <v>55</v>
      </c>
      <c r="AN25" s="103">
        <f>-(20*LOG(4*PI()*AN16*10^6*AN11/(AN12*10^-3)))</f>
        <v>-151.78143385508579</v>
      </c>
      <c r="AO25" s="39"/>
      <c r="AP25" s="20" t="s">
        <v>12</v>
      </c>
      <c r="AQ25" s="21" t="s">
        <v>262</v>
      </c>
      <c r="AR25" s="103">
        <f>-(20*LOG(4*PI()*AR16*10^6*AR11/(AR12*10^-3)))</f>
        <v>-141.96175203768246</v>
      </c>
      <c r="AS25" s="132"/>
      <c r="AT25" s="20" t="s">
        <v>12</v>
      </c>
      <c r="AU25" s="21" t="s">
        <v>262</v>
      </c>
      <c r="AV25" s="103">
        <f>-(20*LOG(4*PI()*AV16*10^6*AV11/(AV12*10^-3)))</f>
        <v>-142.27931458539905</v>
      </c>
      <c r="AW25" s="132"/>
      <c r="AX25" s="20" t="s">
        <v>12</v>
      </c>
      <c r="AY25" s="21" t="s">
        <v>262</v>
      </c>
      <c r="AZ25" s="103">
        <f>-(20*LOG(4*PI()*AZ16*10^6*AZ11/(AZ12*10^-3)))</f>
        <v>-141.96175203768246</v>
      </c>
      <c r="BA25" s="132"/>
      <c r="BB25" s="20" t="s">
        <v>12</v>
      </c>
      <c r="BC25" s="21" t="s">
        <v>262</v>
      </c>
      <c r="BD25" s="103">
        <f>-(20*LOG(4*PI()*BD16*10^6*BD11/(BD12*10^-3)))</f>
        <v>-151.88184988258681</v>
      </c>
      <c r="BE25" s="132"/>
      <c r="BF25" s="20" t="s">
        <v>12</v>
      </c>
      <c r="BG25" s="21" t="s">
        <v>262</v>
      </c>
      <c r="BH25" s="103">
        <f>-(20*LOG(4*PI()*BH16*10^6*BH11/(BH12*10^-3)))</f>
        <v>-151.88184988258681</v>
      </c>
      <c r="BI25" s="132"/>
      <c r="BJ25" s="132"/>
      <c r="BK25" s="64"/>
      <c r="BL25" s="78"/>
      <c r="BM25" s="75" t="s">
        <v>159</v>
      </c>
      <c r="BN25" s="76" t="s">
        <v>160</v>
      </c>
      <c r="BO25" s="75">
        <v>-2</v>
      </c>
      <c r="BP25" s="75">
        <v>-2</v>
      </c>
      <c r="BQ25" s="75" t="s">
        <v>136</v>
      </c>
      <c r="BR25" s="40" t="s">
        <v>161</v>
      </c>
    </row>
    <row r="26" spans="1:70" ht="14.25" x14ac:dyDescent="0.15">
      <c r="A26" s="64"/>
      <c r="B26" s="20" t="s">
        <v>13</v>
      </c>
      <c r="C26" s="21" t="s">
        <v>50</v>
      </c>
      <c r="D26" s="22">
        <v>-3</v>
      </c>
      <c r="E26" s="64"/>
      <c r="F26" s="20" t="s">
        <v>13</v>
      </c>
      <c r="G26" s="21" t="s">
        <v>50</v>
      </c>
      <c r="H26" s="22">
        <v>-3</v>
      </c>
      <c r="I26" s="67"/>
      <c r="J26" s="20" t="s">
        <v>13</v>
      </c>
      <c r="K26" s="21" t="s">
        <v>50</v>
      </c>
      <c r="L26" s="22">
        <v>-3</v>
      </c>
      <c r="M26" s="64"/>
      <c r="N26" s="20" t="s">
        <v>13</v>
      </c>
      <c r="O26" s="21" t="s">
        <v>50</v>
      </c>
      <c r="P26" s="22">
        <v>-3</v>
      </c>
      <c r="Q26" s="64"/>
      <c r="R26" s="7" t="s">
        <v>13</v>
      </c>
      <c r="S26" s="2" t="s">
        <v>50</v>
      </c>
      <c r="T26" s="8">
        <v>-3</v>
      </c>
      <c r="U26" s="64"/>
      <c r="V26" s="20" t="s">
        <v>13</v>
      </c>
      <c r="W26" s="21" t="s">
        <v>50</v>
      </c>
      <c r="X26" s="22">
        <v>-3</v>
      </c>
      <c r="Y26" s="64"/>
      <c r="Z26" s="20" t="s">
        <v>13</v>
      </c>
      <c r="AA26" s="21" t="s">
        <v>50</v>
      </c>
      <c r="AB26" s="22">
        <v>-3</v>
      </c>
      <c r="AC26" s="19"/>
      <c r="AD26" s="20" t="s">
        <v>13</v>
      </c>
      <c r="AE26" s="21" t="s">
        <v>50</v>
      </c>
      <c r="AF26" s="22">
        <v>-3</v>
      </c>
      <c r="AG26" s="19"/>
      <c r="AH26" s="20" t="s">
        <v>13</v>
      </c>
      <c r="AI26" s="21" t="s">
        <v>50</v>
      </c>
      <c r="AJ26" s="22">
        <v>-3</v>
      </c>
      <c r="AK26" s="19"/>
      <c r="AL26" s="20" t="s">
        <v>13</v>
      </c>
      <c r="AM26" s="21" t="s">
        <v>50</v>
      </c>
      <c r="AN26" s="22">
        <v>-3</v>
      </c>
      <c r="AO26" s="19"/>
      <c r="AP26" s="20" t="s">
        <v>13</v>
      </c>
      <c r="AQ26" s="21" t="s">
        <v>263</v>
      </c>
      <c r="AR26" s="22">
        <v>-3</v>
      </c>
      <c r="AS26" s="19"/>
      <c r="AT26" s="20" t="s">
        <v>13</v>
      </c>
      <c r="AU26" s="21" t="s">
        <v>263</v>
      </c>
      <c r="AV26" s="22">
        <v>-3</v>
      </c>
      <c r="AW26" s="19"/>
      <c r="AX26" s="20" t="s">
        <v>13</v>
      </c>
      <c r="AY26" s="21" t="s">
        <v>263</v>
      </c>
      <c r="AZ26" s="22">
        <v>-3</v>
      </c>
      <c r="BA26" s="19"/>
      <c r="BB26" s="20" t="s">
        <v>13</v>
      </c>
      <c r="BC26" s="21" t="s">
        <v>263</v>
      </c>
      <c r="BD26" s="22">
        <v>-3</v>
      </c>
      <c r="BE26" s="19"/>
      <c r="BF26" s="20" t="s">
        <v>13</v>
      </c>
      <c r="BG26" s="21" t="s">
        <v>263</v>
      </c>
      <c r="BH26" s="22">
        <v>-3</v>
      </c>
      <c r="BI26" s="19"/>
      <c r="BJ26" s="19"/>
      <c r="BK26" s="64"/>
      <c r="BL26" s="78" t="s">
        <v>162</v>
      </c>
      <c r="BM26" s="75" t="s">
        <v>163</v>
      </c>
      <c r="BN26" s="76" t="s">
        <v>164</v>
      </c>
      <c r="BO26" s="80">
        <f>BO19+BO20+BO21+BO23+BO24+BO25</f>
        <v>-111.55995382735306</v>
      </c>
      <c r="BP26" s="80">
        <f>BP19+BP20+BP21+BP23+BP24+BP25</f>
        <v>-99.888422114674043</v>
      </c>
      <c r="BQ26" s="75" t="s">
        <v>133</v>
      </c>
      <c r="BR26" s="41" t="s">
        <v>165</v>
      </c>
    </row>
    <row r="27" spans="1:70" ht="14.25" x14ac:dyDescent="0.15">
      <c r="A27" s="64"/>
      <c r="B27" s="20" t="s">
        <v>14</v>
      </c>
      <c r="C27" s="21" t="s">
        <v>51</v>
      </c>
      <c r="D27" s="22">
        <v>0</v>
      </c>
      <c r="E27" s="64"/>
      <c r="F27" s="20" t="s">
        <v>14</v>
      </c>
      <c r="G27" s="21" t="s">
        <v>51</v>
      </c>
      <c r="H27" s="22">
        <v>0</v>
      </c>
      <c r="I27" s="67"/>
      <c r="J27" s="20" t="s">
        <v>14</v>
      </c>
      <c r="K27" s="21" t="s">
        <v>51</v>
      </c>
      <c r="L27" s="22">
        <v>0</v>
      </c>
      <c r="M27" s="64"/>
      <c r="N27" s="20" t="s">
        <v>14</v>
      </c>
      <c r="O27" s="21" t="s">
        <v>51</v>
      </c>
      <c r="P27" s="22">
        <v>0</v>
      </c>
      <c r="Q27" s="64"/>
      <c r="R27" s="7" t="s">
        <v>14</v>
      </c>
      <c r="S27" s="2" t="s">
        <v>51</v>
      </c>
      <c r="T27" s="8">
        <v>0</v>
      </c>
      <c r="U27" s="64"/>
      <c r="V27" s="20" t="s">
        <v>14</v>
      </c>
      <c r="W27" s="21" t="s">
        <v>51</v>
      </c>
      <c r="X27" s="22">
        <v>0</v>
      </c>
      <c r="Y27" s="64"/>
      <c r="Z27" s="20" t="s">
        <v>14</v>
      </c>
      <c r="AA27" s="21" t="s">
        <v>51</v>
      </c>
      <c r="AB27" s="22">
        <v>0</v>
      </c>
      <c r="AC27" s="19"/>
      <c r="AD27" s="20" t="s">
        <v>14</v>
      </c>
      <c r="AE27" s="21" t="s">
        <v>51</v>
      </c>
      <c r="AF27" s="22">
        <v>0</v>
      </c>
      <c r="AG27" s="19"/>
      <c r="AH27" s="20" t="s">
        <v>14</v>
      </c>
      <c r="AI27" s="21" t="s">
        <v>51</v>
      </c>
      <c r="AJ27" s="22">
        <v>0</v>
      </c>
      <c r="AK27" s="19"/>
      <c r="AL27" s="20" t="s">
        <v>14</v>
      </c>
      <c r="AM27" s="21" t="s">
        <v>51</v>
      </c>
      <c r="AN27" s="22">
        <v>0</v>
      </c>
      <c r="AO27" s="19"/>
      <c r="AP27" s="20" t="s">
        <v>14</v>
      </c>
      <c r="AQ27" s="21" t="s">
        <v>264</v>
      </c>
      <c r="AR27" s="22">
        <v>0</v>
      </c>
      <c r="AS27" s="19"/>
      <c r="AT27" s="20" t="s">
        <v>14</v>
      </c>
      <c r="AU27" s="21" t="s">
        <v>264</v>
      </c>
      <c r="AV27" s="22">
        <v>0</v>
      </c>
      <c r="AW27" s="19"/>
      <c r="AX27" s="20" t="s">
        <v>14</v>
      </c>
      <c r="AY27" s="21" t="s">
        <v>264</v>
      </c>
      <c r="AZ27" s="22">
        <v>0</v>
      </c>
      <c r="BA27" s="19"/>
      <c r="BB27" s="20" t="s">
        <v>14</v>
      </c>
      <c r="BC27" s="21" t="s">
        <v>264</v>
      </c>
      <c r="BD27" s="22">
        <v>0</v>
      </c>
      <c r="BE27" s="19"/>
      <c r="BF27" s="20" t="s">
        <v>14</v>
      </c>
      <c r="BG27" s="21" t="s">
        <v>264</v>
      </c>
      <c r="BH27" s="22">
        <v>0</v>
      </c>
      <c r="BI27" s="19"/>
      <c r="BJ27" s="19"/>
      <c r="BK27" s="64"/>
      <c r="BL27" s="78"/>
      <c r="BM27" s="75" t="s">
        <v>166</v>
      </c>
      <c r="BN27" s="76" t="s">
        <v>167</v>
      </c>
      <c r="BO27" s="75">
        <v>3</v>
      </c>
      <c r="BP27" s="75">
        <v>3</v>
      </c>
      <c r="BQ27" s="75" t="s">
        <v>136</v>
      </c>
      <c r="BR27" s="40"/>
    </row>
    <row r="28" spans="1:70" ht="14.25" x14ac:dyDescent="0.15">
      <c r="A28" s="64"/>
      <c r="B28" s="20" t="s">
        <v>15</v>
      </c>
      <c r="C28" s="21" t="s">
        <v>52</v>
      </c>
      <c r="D28" s="22">
        <v>0</v>
      </c>
      <c r="E28" s="64"/>
      <c r="F28" s="20" t="s">
        <v>15</v>
      </c>
      <c r="G28" s="21" t="s">
        <v>52</v>
      </c>
      <c r="H28" s="22">
        <v>0</v>
      </c>
      <c r="I28" s="67"/>
      <c r="J28" s="20" t="s">
        <v>15</v>
      </c>
      <c r="K28" s="21" t="s">
        <v>52</v>
      </c>
      <c r="L28" s="22">
        <v>0</v>
      </c>
      <c r="M28" s="64"/>
      <c r="N28" s="20" t="s">
        <v>15</v>
      </c>
      <c r="O28" s="21" t="s">
        <v>52</v>
      </c>
      <c r="P28" s="22">
        <v>0</v>
      </c>
      <c r="Q28" s="64"/>
      <c r="R28" s="7" t="s">
        <v>15</v>
      </c>
      <c r="S28" s="2" t="s">
        <v>52</v>
      </c>
      <c r="T28" s="8">
        <v>0</v>
      </c>
      <c r="U28" s="64"/>
      <c r="V28" s="20" t="s">
        <v>15</v>
      </c>
      <c r="W28" s="21" t="s">
        <v>52</v>
      </c>
      <c r="X28" s="22">
        <v>0</v>
      </c>
      <c r="Y28" s="64"/>
      <c r="Z28" s="20" t="s">
        <v>15</v>
      </c>
      <c r="AA28" s="21" t="s">
        <v>52</v>
      </c>
      <c r="AB28" s="22">
        <v>0</v>
      </c>
      <c r="AC28" s="19"/>
      <c r="AD28" s="20" t="s">
        <v>15</v>
      </c>
      <c r="AE28" s="21" t="s">
        <v>52</v>
      </c>
      <c r="AF28" s="22">
        <v>0</v>
      </c>
      <c r="AG28" s="19"/>
      <c r="AH28" s="20" t="s">
        <v>15</v>
      </c>
      <c r="AI28" s="21" t="s">
        <v>52</v>
      </c>
      <c r="AJ28" s="22">
        <v>0</v>
      </c>
      <c r="AK28" s="19"/>
      <c r="AL28" s="20" t="s">
        <v>15</v>
      </c>
      <c r="AM28" s="21" t="s">
        <v>52</v>
      </c>
      <c r="AN28" s="22">
        <v>0</v>
      </c>
      <c r="AO28" s="19"/>
      <c r="AP28" s="20" t="s">
        <v>15</v>
      </c>
      <c r="AQ28" s="21" t="s">
        <v>265</v>
      </c>
      <c r="AR28" s="22">
        <v>0</v>
      </c>
      <c r="AS28" s="19"/>
      <c r="AT28" s="20" t="s">
        <v>15</v>
      </c>
      <c r="AU28" s="21" t="s">
        <v>265</v>
      </c>
      <c r="AV28" s="22">
        <v>0</v>
      </c>
      <c r="AW28" s="19"/>
      <c r="AX28" s="20" t="s">
        <v>15</v>
      </c>
      <c r="AY28" s="21" t="s">
        <v>265</v>
      </c>
      <c r="AZ28" s="22">
        <v>0</v>
      </c>
      <c r="BA28" s="19"/>
      <c r="BB28" s="20" t="s">
        <v>15</v>
      </c>
      <c r="BC28" s="21" t="s">
        <v>265</v>
      </c>
      <c r="BD28" s="22">
        <v>0</v>
      </c>
      <c r="BE28" s="19"/>
      <c r="BF28" s="20" t="s">
        <v>15</v>
      </c>
      <c r="BG28" s="21" t="s">
        <v>265</v>
      </c>
      <c r="BH28" s="22">
        <v>0</v>
      </c>
      <c r="BI28" s="19"/>
      <c r="BJ28" s="19"/>
      <c r="BK28" s="64"/>
      <c r="BL28" s="78"/>
      <c r="BM28" s="75" t="s">
        <v>168</v>
      </c>
      <c r="BN28" s="76" t="s">
        <v>169</v>
      </c>
      <c r="BO28" s="75">
        <v>30</v>
      </c>
      <c r="BP28" s="75">
        <v>30</v>
      </c>
      <c r="BQ28" s="75" t="s">
        <v>170</v>
      </c>
      <c r="BR28" s="40"/>
    </row>
    <row r="29" spans="1:70" ht="14.25" x14ac:dyDescent="0.15">
      <c r="A29" s="64"/>
      <c r="B29" s="20" t="s">
        <v>16</v>
      </c>
      <c r="C29" s="21" t="s">
        <v>53</v>
      </c>
      <c r="D29" s="22">
        <v>0</v>
      </c>
      <c r="E29" s="64"/>
      <c r="F29" s="20" t="s">
        <v>16</v>
      </c>
      <c r="G29" s="21" t="s">
        <v>53</v>
      </c>
      <c r="H29" s="22">
        <v>0</v>
      </c>
      <c r="I29" s="67"/>
      <c r="J29" s="20" t="s">
        <v>16</v>
      </c>
      <c r="K29" s="21" t="s">
        <v>53</v>
      </c>
      <c r="L29" s="22">
        <v>0</v>
      </c>
      <c r="M29" s="64"/>
      <c r="N29" s="20" t="s">
        <v>16</v>
      </c>
      <c r="O29" s="21" t="s">
        <v>53</v>
      </c>
      <c r="P29" s="22">
        <v>0</v>
      </c>
      <c r="Q29" s="64"/>
      <c r="R29" s="7" t="s">
        <v>16</v>
      </c>
      <c r="S29" s="2" t="s">
        <v>53</v>
      </c>
      <c r="T29" s="8">
        <v>0</v>
      </c>
      <c r="U29" s="64"/>
      <c r="V29" s="20" t="s">
        <v>16</v>
      </c>
      <c r="W29" s="21" t="s">
        <v>53</v>
      </c>
      <c r="X29" s="22">
        <v>0</v>
      </c>
      <c r="Y29" s="64"/>
      <c r="Z29" s="20" t="s">
        <v>16</v>
      </c>
      <c r="AA29" s="21" t="s">
        <v>53</v>
      </c>
      <c r="AB29" s="22">
        <v>0</v>
      </c>
      <c r="AC29" s="19"/>
      <c r="AD29" s="20" t="s">
        <v>16</v>
      </c>
      <c r="AE29" s="21" t="s">
        <v>53</v>
      </c>
      <c r="AF29" s="22">
        <v>0</v>
      </c>
      <c r="AG29" s="19"/>
      <c r="AH29" s="20" t="s">
        <v>16</v>
      </c>
      <c r="AI29" s="21" t="s">
        <v>53</v>
      </c>
      <c r="AJ29" s="22">
        <v>0</v>
      </c>
      <c r="AK29" s="19"/>
      <c r="AL29" s="20" t="s">
        <v>16</v>
      </c>
      <c r="AM29" s="21" t="s">
        <v>53</v>
      </c>
      <c r="AN29" s="22">
        <v>0</v>
      </c>
      <c r="AO29" s="19"/>
      <c r="AP29" s="20" t="s">
        <v>16</v>
      </c>
      <c r="AQ29" s="21" t="s">
        <v>266</v>
      </c>
      <c r="AR29" s="22">
        <v>0</v>
      </c>
      <c r="AS29" s="19"/>
      <c r="AT29" s="20" t="s">
        <v>16</v>
      </c>
      <c r="AU29" s="21" t="s">
        <v>266</v>
      </c>
      <c r="AV29" s="22">
        <v>0</v>
      </c>
      <c r="AW29" s="19"/>
      <c r="AX29" s="20" t="s">
        <v>16</v>
      </c>
      <c r="AY29" s="21" t="s">
        <v>266</v>
      </c>
      <c r="AZ29" s="22">
        <v>0</v>
      </c>
      <c r="BA29" s="19"/>
      <c r="BB29" s="20" t="s">
        <v>16</v>
      </c>
      <c r="BC29" s="21" t="s">
        <v>266</v>
      </c>
      <c r="BD29" s="22">
        <v>0</v>
      </c>
      <c r="BE29" s="19"/>
      <c r="BF29" s="20" t="s">
        <v>16</v>
      </c>
      <c r="BG29" s="21" t="s">
        <v>266</v>
      </c>
      <c r="BH29" s="22">
        <v>0</v>
      </c>
      <c r="BI29" s="19"/>
      <c r="BJ29" s="19"/>
      <c r="BK29" s="64"/>
      <c r="BL29" s="78"/>
      <c r="BM29" s="75" t="s">
        <v>171</v>
      </c>
      <c r="BN29" s="76" t="s">
        <v>30</v>
      </c>
      <c r="BO29" s="80">
        <f>-174+(10*LOG(BO28*1000))</f>
        <v>-129.22878745280337</v>
      </c>
      <c r="BP29" s="80">
        <f>-174+(10*LOG(BP28*1000))</f>
        <v>-129.22878745280337</v>
      </c>
      <c r="BQ29" s="75" t="s">
        <v>133</v>
      </c>
      <c r="BR29" s="43" t="s">
        <v>172</v>
      </c>
    </row>
    <row r="30" spans="1:70" ht="15" thickBot="1" x14ac:dyDescent="0.2">
      <c r="A30" s="64"/>
      <c r="B30" s="50" t="s">
        <v>17</v>
      </c>
      <c r="C30" s="51" t="s">
        <v>54</v>
      </c>
      <c r="D30" s="53">
        <f>D25+D26+D27+D28+D29</f>
        <v>-154.78143385508579</v>
      </c>
      <c r="E30" s="64"/>
      <c r="F30" s="50" t="s">
        <v>17</v>
      </c>
      <c r="G30" s="51" t="s">
        <v>54</v>
      </c>
      <c r="H30" s="53">
        <f>H25+H26+H27+H28+H29</f>
        <v>-151.50475356018339</v>
      </c>
      <c r="I30" s="67"/>
      <c r="J30" s="50" t="s">
        <v>17</v>
      </c>
      <c r="K30" s="51" t="s">
        <v>54</v>
      </c>
      <c r="L30" s="53">
        <f>L25+L26+L27+L28+L29</f>
        <v>-154.78143385508579</v>
      </c>
      <c r="M30" s="64"/>
      <c r="N30" s="50" t="s">
        <v>17</v>
      </c>
      <c r="O30" s="51" t="s">
        <v>54</v>
      </c>
      <c r="P30" s="53">
        <f>P25+P26+P27+P28+P29</f>
        <v>-145.27931458539905</v>
      </c>
      <c r="Q30" s="64"/>
      <c r="R30" s="11" t="s">
        <v>17</v>
      </c>
      <c r="S30" s="12" t="s">
        <v>54</v>
      </c>
      <c r="T30" s="14">
        <f>T25+T26+T27+T28+T29</f>
        <v>-145.27931458539905</v>
      </c>
      <c r="U30" s="64"/>
      <c r="V30" s="50" t="s">
        <v>17</v>
      </c>
      <c r="W30" s="51" t="s">
        <v>54</v>
      </c>
      <c r="X30" s="53">
        <f>X25+X26+X27+X28+X29</f>
        <v>-154.78143385508579</v>
      </c>
      <c r="Y30" s="64"/>
      <c r="Z30" s="50" t="s">
        <v>17</v>
      </c>
      <c r="AA30" s="51" t="s">
        <v>54</v>
      </c>
      <c r="AB30" s="95">
        <f>AB25+AB26+AB27+AB28+AB29</f>
        <v>-154.78143385508579</v>
      </c>
      <c r="AC30" s="19"/>
      <c r="AD30" s="50" t="s">
        <v>17</v>
      </c>
      <c r="AE30" s="51" t="s">
        <v>54</v>
      </c>
      <c r="AF30" s="95">
        <f>AF25+AF26+AF27+AF28+AF29</f>
        <v>-154.78143385508579</v>
      </c>
      <c r="AG30" s="19"/>
      <c r="AH30" s="50" t="s">
        <v>17</v>
      </c>
      <c r="AI30" s="51" t="s">
        <v>54</v>
      </c>
      <c r="AJ30" s="95">
        <f>AJ25+AJ26+AJ27+AJ28+AJ29</f>
        <v>-154.78143385508579</v>
      </c>
      <c r="AK30" s="19"/>
      <c r="AL30" s="50" t="s">
        <v>17</v>
      </c>
      <c r="AM30" s="51" t="s">
        <v>54</v>
      </c>
      <c r="AN30" s="95">
        <f>AN25+AN26+AN27+AN28+AN29</f>
        <v>-154.78143385508579</v>
      </c>
      <c r="AO30" s="19"/>
      <c r="AP30" s="50" t="s">
        <v>17</v>
      </c>
      <c r="AQ30" s="51" t="s">
        <v>267</v>
      </c>
      <c r="AR30" s="95">
        <f>AR25+AR26+AR27+AR28+AR29</f>
        <v>-144.96175203768246</v>
      </c>
      <c r="AS30" s="132"/>
      <c r="AT30" s="50" t="s">
        <v>17</v>
      </c>
      <c r="AU30" s="51" t="s">
        <v>267</v>
      </c>
      <c r="AV30" s="95">
        <f>AV25+AV26+AV27+AV28+AV29</f>
        <v>-145.27931458539905</v>
      </c>
      <c r="AW30" s="132"/>
      <c r="AX30" s="50" t="s">
        <v>17</v>
      </c>
      <c r="AY30" s="51" t="s">
        <v>267</v>
      </c>
      <c r="AZ30" s="95">
        <f>AZ25+AZ26+AZ27+AZ28+AZ29</f>
        <v>-144.96175203768246</v>
      </c>
      <c r="BA30" s="132"/>
      <c r="BB30" s="50" t="s">
        <v>17</v>
      </c>
      <c r="BC30" s="51" t="s">
        <v>267</v>
      </c>
      <c r="BD30" s="95">
        <f>BD25+BD26+BD27+BD28+BD29</f>
        <v>-154.88184988258681</v>
      </c>
      <c r="BE30" s="132"/>
      <c r="BF30" s="50" t="s">
        <v>17</v>
      </c>
      <c r="BG30" s="51" t="s">
        <v>267</v>
      </c>
      <c r="BH30" s="95">
        <f>BH25+BH26+BH27+BH28+BH29</f>
        <v>-154.88184988258681</v>
      </c>
      <c r="BI30" s="132"/>
      <c r="BJ30" s="132"/>
      <c r="BK30" s="64"/>
      <c r="BL30" s="78"/>
      <c r="BM30" s="75" t="s">
        <v>173</v>
      </c>
      <c r="BN30" s="76" t="s">
        <v>174</v>
      </c>
      <c r="BO30" s="80">
        <f>BO26-BO29-BO27</f>
        <v>14.668833625450318</v>
      </c>
      <c r="BP30" s="80">
        <f>BP26-BP29-BP27</f>
        <v>26.340365338129331</v>
      </c>
      <c r="BQ30" s="75" t="s">
        <v>136</v>
      </c>
      <c r="BR30" s="42" t="s">
        <v>175</v>
      </c>
    </row>
    <row r="31" spans="1:70" ht="14.25" thickBot="1" x14ac:dyDescent="0.2">
      <c r="A31" s="64"/>
      <c r="B31" s="34"/>
      <c r="C31" s="34"/>
      <c r="D31" s="34"/>
      <c r="E31" s="64"/>
      <c r="F31" s="34"/>
      <c r="G31" s="34"/>
      <c r="H31" s="34"/>
      <c r="I31" s="64"/>
      <c r="J31" s="34"/>
      <c r="K31" s="34"/>
      <c r="L31" s="34"/>
      <c r="M31" s="64"/>
      <c r="N31" s="34"/>
      <c r="O31" s="34"/>
      <c r="P31" s="34"/>
      <c r="Q31" s="64"/>
      <c r="U31" s="64"/>
      <c r="V31" s="34"/>
      <c r="W31" s="34"/>
      <c r="X31" s="34"/>
      <c r="Y31" s="6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64"/>
      <c r="BL31" s="78"/>
      <c r="BM31" s="75" t="s">
        <v>176</v>
      </c>
      <c r="BN31" s="76" t="s">
        <v>177</v>
      </c>
      <c r="BO31" s="75">
        <v>15</v>
      </c>
      <c r="BP31" s="75">
        <v>15</v>
      </c>
      <c r="BQ31" s="75" t="s">
        <v>136</v>
      </c>
      <c r="BR31" s="42" t="s">
        <v>178</v>
      </c>
    </row>
    <row r="32" spans="1:70" ht="13.5" x14ac:dyDescent="0.15">
      <c r="A32" s="64"/>
      <c r="B32" s="149" t="s">
        <v>18</v>
      </c>
      <c r="C32" s="150"/>
      <c r="D32" s="151"/>
      <c r="E32" s="64"/>
      <c r="F32" s="149" t="s">
        <v>18</v>
      </c>
      <c r="G32" s="150"/>
      <c r="H32" s="151"/>
      <c r="I32" s="71"/>
      <c r="J32" s="149" t="s">
        <v>18</v>
      </c>
      <c r="K32" s="150"/>
      <c r="L32" s="151"/>
      <c r="M32" s="64"/>
      <c r="N32" s="149" t="s">
        <v>106</v>
      </c>
      <c r="O32" s="150"/>
      <c r="P32" s="151"/>
      <c r="Q32" s="64"/>
      <c r="R32" s="146" t="s">
        <v>106</v>
      </c>
      <c r="S32" s="147"/>
      <c r="T32" s="148"/>
      <c r="U32" s="64"/>
      <c r="V32" s="149" t="s">
        <v>18</v>
      </c>
      <c r="W32" s="150"/>
      <c r="X32" s="151"/>
      <c r="Y32" s="64"/>
      <c r="Z32" s="149" t="s">
        <v>18</v>
      </c>
      <c r="AA32" s="150"/>
      <c r="AB32" s="151"/>
      <c r="AC32" s="35"/>
      <c r="AD32" s="149" t="s">
        <v>18</v>
      </c>
      <c r="AE32" s="150"/>
      <c r="AF32" s="151"/>
      <c r="AG32" s="35"/>
      <c r="AH32" s="149" t="s">
        <v>18</v>
      </c>
      <c r="AI32" s="150"/>
      <c r="AJ32" s="151"/>
      <c r="AK32" s="35"/>
      <c r="AL32" s="149" t="s">
        <v>18</v>
      </c>
      <c r="AM32" s="150"/>
      <c r="AN32" s="151"/>
      <c r="AO32" s="35"/>
      <c r="AP32" s="149" t="s">
        <v>106</v>
      </c>
      <c r="AQ32" s="150"/>
      <c r="AR32" s="151"/>
      <c r="AS32" s="35"/>
      <c r="AT32" s="149" t="s">
        <v>106</v>
      </c>
      <c r="AU32" s="150"/>
      <c r="AV32" s="151"/>
      <c r="AW32" s="35"/>
      <c r="AX32" s="149" t="s">
        <v>106</v>
      </c>
      <c r="AY32" s="150"/>
      <c r="AZ32" s="151"/>
      <c r="BA32" s="35"/>
      <c r="BB32" s="149" t="s">
        <v>106</v>
      </c>
      <c r="BC32" s="150"/>
      <c r="BD32" s="151"/>
      <c r="BE32" s="35"/>
      <c r="BF32" s="149" t="s">
        <v>106</v>
      </c>
      <c r="BG32" s="150"/>
      <c r="BH32" s="151"/>
      <c r="BI32" s="35"/>
      <c r="BJ32" s="35"/>
      <c r="BK32" s="64"/>
      <c r="BL32" s="79"/>
      <c r="BM32" s="75" t="s">
        <v>179</v>
      </c>
      <c r="BN32" s="76" t="s">
        <v>112</v>
      </c>
      <c r="BO32" s="80">
        <f>BO30-BO31</f>
        <v>-0.33116637454968156</v>
      </c>
      <c r="BP32" s="80">
        <f>BP30-BP31</f>
        <v>11.340365338129331</v>
      </c>
      <c r="BQ32" s="75" t="s">
        <v>136</v>
      </c>
      <c r="BR32" s="42" t="s">
        <v>180</v>
      </c>
    </row>
    <row r="33" spans="1:70" ht="13.5" x14ac:dyDescent="0.15">
      <c r="A33" s="64"/>
      <c r="B33" s="55" t="s">
        <v>117</v>
      </c>
      <c r="C33" s="142" t="s">
        <v>114</v>
      </c>
      <c r="D33" s="143"/>
      <c r="E33" s="64"/>
      <c r="F33" s="55" t="s">
        <v>117</v>
      </c>
      <c r="G33" s="142" t="s">
        <v>114</v>
      </c>
      <c r="H33" s="143"/>
      <c r="I33" s="71"/>
      <c r="J33" s="55" t="s">
        <v>117</v>
      </c>
      <c r="K33" s="142" t="s">
        <v>114</v>
      </c>
      <c r="L33" s="143"/>
      <c r="M33" s="64"/>
      <c r="N33" s="55" t="s">
        <v>117</v>
      </c>
      <c r="O33" s="142" t="s">
        <v>115</v>
      </c>
      <c r="P33" s="143"/>
      <c r="Q33" s="64"/>
      <c r="R33" s="33" t="s">
        <v>117</v>
      </c>
      <c r="S33" s="144" t="s">
        <v>115</v>
      </c>
      <c r="T33" s="145"/>
      <c r="U33" s="64"/>
      <c r="V33" s="55" t="s">
        <v>117</v>
      </c>
      <c r="W33" s="142" t="s">
        <v>114</v>
      </c>
      <c r="X33" s="143"/>
      <c r="Y33" s="64"/>
      <c r="Z33" s="55" t="s">
        <v>117</v>
      </c>
      <c r="AA33" s="142" t="s">
        <v>114</v>
      </c>
      <c r="AB33" s="143"/>
      <c r="AC33" s="35"/>
      <c r="AD33" s="55" t="s">
        <v>117</v>
      </c>
      <c r="AE33" s="142" t="s">
        <v>114</v>
      </c>
      <c r="AF33" s="143"/>
      <c r="AG33" s="35"/>
      <c r="AH33" s="55" t="s">
        <v>117</v>
      </c>
      <c r="AI33" s="142" t="s">
        <v>114</v>
      </c>
      <c r="AJ33" s="143"/>
      <c r="AK33" s="35"/>
      <c r="AL33" s="55" t="s">
        <v>117</v>
      </c>
      <c r="AM33" s="142" t="s">
        <v>114</v>
      </c>
      <c r="AN33" s="143"/>
      <c r="AO33" s="35"/>
      <c r="AP33" s="55" t="s">
        <v>117</v>
      </c>
      <c r="AQ33" s="142" t="s">
        <v>268</v>
      </c>
      <c r="AR33" s="143"/>
      <c r="AS33" s="35"/>
      <c r="AT33" s="55" t="s">
        <v>117</v>
      </c>
      <c r="AU33" s="142" t="s">
        <v>268</v>
      </c>
      <c r="AV33" s="143"/>
      <c r="AW33" s="35"/>
      <c r="AX33" s="55" t="s">
        <v>117</v>
      </c>
      <c r="AY33" s="142" t="s">
        <v>268</v>
      </c>
      <c r="AZ33" s="143"/>
      <c r="BA33" s="35"/>
      <c r="BB33" s="55" t="s">
        <v>117</v>
      </c>
      <c r="BC33" s="142" t="s">
        <v>268</v>
      </c>
      <c r="BD33" s="143"/>
      <c r="BE33" s="35"/>
      <c r="BF33" s="55" t="s">
        <v>117</v>
      </c>
      <c r="BG33" s="142" t="s">
        <v>268</v>
      </c>
      <c r="BH33" s="143"/>
      <c r="BI33" s="35"/>
      <c r="BJ33" s="35"/>
      <c r="BK33" s="64"/>
      <c r="BL33" s="73"/>
      <c r="BM33" s="73"/>
      <c r="BN33" s="73"/>
      <c r="BO33" s="73"/>
      <c r="BP33" s="73"/>
      <c r="BQ33" s="73"/>
      <c r="BR33" s="40"/>
    </row>
    <row r="34" spans="1:70" ht="14.25" x14ac:dyDescent="0.15">
      <c r="A34" s="64"/>
      <c r="B34" s="20" t="s">
        <v>19</v>
      </c>
      <c r="C34" s="21" t="s">
        <v>56</v>
      </c>
      <c r="D34" s="22">
        <v>0</v>
      </c>
      <c r="E34" s="64"/>
      <c r="F34" s="20" t="s">
        <v>19</v>
      </c>
      <c r="G34" s="21" t="s">
        <v>56</v>
      </c>
      <c r="H34" s="22">
        <v>0</v>
      </c>
      <c r="I34" s="67"/>
      <c r="J34" s="20" t="s">
        <v>19</v>
      </c>
      <c r="K34" s="21" t="s">
        <v>56</v>
      </c>
      <c r="L34" s="22">
        <v>0</v>
      </c>
      <c r="M34" s="64"/>
      <c r="N34" s="20" t="s">
        <v>19</v>
      </c>
      <c r="O34" s="21" t="s">
        <v>56</v>
      </c>
      <c r="P34" s="22">
        <v>0</v>
      </c>
      <c r="Q34" s="64"/>
      <c r="R34" s="7" t="s">
        <v>19</v>
      </c>
      <c r="S34" s="2" t="s">
        <v>56</v>
      </c>
      <c r="T34" s="8">
        <v>0</v>
      </c>
      <c r="U34" s="64"/>
      <c r="V34" s="20" t="s">
        <v>19</v>
      </c>
      <c r="W34" s="21" t="s">
        <v>56</v>
      </c>
      <c r="X34" s="22">
        <v>0</v>
      </c>
      <c r="Y34" s="64"/>
      <c r="Z34" s="20" t="s">
        <v>19</v>
      </c>
      <c r="AA34" s="21" t="s">
        <v>56</v>
      </c>
      <c r="AB34" s="22">
        <v>0</v>
      </c>
      <c r="AC34" s="19"/>
      <c r="AD34" s="20" t="s">
        <v>19</v>
      </c>
      <c r="AE34" s="21" t="s">
        <v>56</v>
      </c>
      <c r="AF34" s="22">
        <v>0</v>
      </c>
      <c r="AG34" s="19"/>
      <c r="AH34" s="20" t="s">
        <v>19</v>
      </c>
      <c r="AI34" s="21" t="s">
        <v>56</v>
      </c>
      <c r="AJ34" s="22">
        <v>0</v>
      </c>
      <c r="AK34" s="19"/>
      <c r="AL34" s="20" t="s">
        <v>19</v>
      </c>
      <c r="AM34" s="21" t="s">
        <v>56</v>
      </c>
      <c r="AN34" s="22">
        <v>0</v>
      </c>
      <c r="AO34" s="19"/>
      <c r="AP34" s="20" t="s">
        <v>19</v>
      </c>
      <c r="AQ34" s="21" t="s">
        <v>269</v>
      </c>
      <c r="AR34" s="22">
        <v>0</v>
      </c>
      <c r="AS34" s="19"/>
      <c r="AT34" s="20" t="s">
        <v>19</v>
      </c>
      <c r="AU34" s="21" t="s">
        <v>269</v>
      </c>
      <c r="AV34" s="22">
        <v>0</v>
      </c>
      <c r="AW34" s="19"/>
      <c r="AX34" s="20" t="s">
        <v>19</v>
      </c>
      <c r="AY34" s="21" t="s">
        <v>269</v>
      </c>
      <c r="AZ34" s="22">
        <v>0</v>
      </c>
      <c r="BA34" s="19"/>
      <c r="BB34" s="20" t="s">
        <v>19</v>
      </c>
      <c r="BC34" s="21" t="s">
        <v>269</v>
      </c>
      <c r="BD34" s="22">
        <v>0</v>
      </c>
      <c r="BE34" s="19"/>
      <c r="BF34" s="20" t="s">
        <v>19</v>
      </c>
      <c r="BG34" s="21" t="s">
        <v>269</v>
      </c>
      <c r="BH34" s="22">
        <v>0</v>
      </c>
      <c r="BI34" s="19"/>
      <c r="BJ34" s="19"/>
      <c r="BK34" s="64"/>
      <c r="BL34" s="73"/>
      <c r="BM34" s="73"/>
      <c r="BN34" s="73"/>
      <c r="BO34" s="73"/>
      <c r="BP34" s="73"/>
      <c r="BQ34" s="73"/>
      <c r="BR34" s="40"/>
    </row>
    <row r="35" spans="1:70" ht="14.25" x14ac:dyDescent="0.15">
      <c r="A35" s="64"/>
      <c r="B35" s="20" t="s">
        <v>21</v>
      </c>
      <c r="C35" s="21" t="s">
        <v>57</v>
      </c>
      <c r="D35" s="22">
        <v>18.5</v>
      </c>
      <c r="E35" s="64"/>
      <c r="F35" s="20" t="s">
        <v>119</v>
      </c>
      <c r="G35" s="21" t="s">
        <v>57</v>
      </c>
      <c r="H35" s="22">
        <v>18.5</v>
      </c>
      <c r="I35" s="67"/>
      <c r="J35" s="20" t="s">
        <v>21</v>
      </c>
      <c r="K35" s="21" t="s">
        <v>57</v>
      </c>
      <c r="L35" s="22">
        <v>18.5</v>
      </c>
      <c r="M35" s="64"/>
      <c r="N35" s="20" t="s">
        <v>21</v>
      </c>
      <c r="O35" s="21" t="s">
        <v>57</v>
      </c>
      <c r="P35" s="22">
        <v>0</v>
      </c>
      <c r="Q35" s="64"/>
      <c r="R35" s="7" t="s">
        <v>21</v>
      </c>
      <c r="S35" s="2" t="s">
        <v>57</v>
      </c>
      <c r="T35" s="8">
        <v>0</v>
      </c>
      <c r="U35" s="64"/>
      <c r="V35" s="20" t="s">
        <v>21</v>
      </c>
      <c r="W35" s="21" t="s">
        <v>57</v>
      </c>
      <c r="X35" s="22">
        <v>18.5</v>
      </c>
      <c r="Y35" s="64"/>
      <c r="Z35" s="88" t="s">
        <v>21</v>
      </c>
      <c r="AA35" s="89" t="s">
        <v>57</v>
      </c>
      <c r="AB35" s="63">
        <v>20</v>
      </c>
      <c r="AC35" s="19"/>
      <c r="AD35" s="88" t="s">
        <v>21</v>
      </c>
      <c r="AE35" s="89" t="s">
        <v>57</v>
      </c>
      <c r="AF35" s="63">
        <v>20</v>
      </c>
      <c r="AG35" s="19"/>
      <c r="AH35" s="88" t="s">
        <v>21</v>
      </c>
      <c r="AI35" s="89" t="s">
        <v>57</v>
      </c>
      <c r="AJ35" s="63">
        <v>20</v>
      </c>
      <c r="AK35" s="19"/>
      <c r="AL35" s="88" t="s">
        <v>21</v>
      </c>
      <c r="AM35" s="89" t="s">
        <v>57</v>
      </c>
      <c r="AN35" s="63">
        <v>20</v>
      </c>
      <c r="AO35" s="19"/>
      <c r="AP35" s="20" t="s">
        <v>21</v>
      </c>
      <c r="AQ35" s="21" t="s">
        <v>270</v>
      </c>
      <c r="AR35" s="22">
        <v>0</v>
      </c>
      <c r="AS35" s="19"/>
      <c r="AT35" s="20" t="s">
        <v>21</v>
      </c>
      <c r="AU35" s="21" t="s">
        <v>270</v>
      </c>
      <c r="AV35" s="22">
        <v>0</v>
      </c>
      <c r="AW35" s="19"/>
      <c r="AX35" s="20" t="s">
        <v>21</v>
      </c>
      <c r="AY35" s="21" t="s">
        <v>270</v>
      </c>
      <c r="AZ35" s="22">
        <v>0</v>
      </c>
      <c r="BA35" s="19"/>
      <c r="BB35" s="20" t="s">
        <v>21</v>
      </c>
      <c r="BC35" s="21" t="s">
        <v>270</v>
      </c>
      <c r="BD35" s="22">
        <v>0</v>
      </c>
      <c r="BE35" s="19"/>
      <c r="BF35" s="20" t="s">
        <v>21</v>
      </c>
      <c r="BG35" s="21" t="s">
        <v>270</v>
      </c>
      <c r="BH35" s="22">
        <v>0</v>
      </c>
      <c r="BI35" s="19"/>
      <c r="BJ35" s="19"/>
      <c r="BK35" s="64"/>
      <c r="BL35" s="73" t="s">
        <v>181</v>
      </c>
      <c r="BM35" s="73"/>
      <c r="BN35" s="73"/>
      <c r="BO35" s="73"/>
      <c r="BP35" s="73"/>
      <c r="BQ35" s="73"/>
      <c r="BR35" s="40"/>
    </row>
    <row r="36" spans="1:70" ht="14.25" x14ac:dyDescent="0.15">
      <c r="A36" s="64"/>
      <c r="B36" s="20" t="s">
        <v>22</v>
      </c>
      <c r="C36" s="21" t="s">
        <v>58</v>
      </c>
      <c r="D36" s="22">
        <v>-2</v>
      </c>
      <c r="E36" s="64"/>
      <c r="F36" s="20" t="s">
        <v>22</v>
      </c>
      <c r="G36" s="21" t="s">
        <v>58</v>
      </c>
      <c r="H36" s="22">
        <v>-2</v>
      </c>
      <c r="I36" s="67"/>
      <c r="J36" s="20" t="s">
        <v>22</v>
      </c>
      <c r="K36" s="21" t="s">
        <v>58</v>
      </c>
      <c r="L36" s="22">
        <v>-2</v>
      </c>
      <c r="M36" s="64"/>
      <c r="N36" s="20" t="s">
        <v>22</v>
      </c>
      <c r="O36" s="21" t="s">
        <v>58</v>
      </c>
      <c r="P36" s="22">
        <v>-2</v>
      </c>
      <c r="Q36" s="64"/>
      <c r="R36" s="7" t="s">
        <v>22</v>
      </c>
      <c r="S36" s="2" t="s">
        <v>58</v>
      </c>
      <c r="T36" s="8">
        <v>-2</v>
      </c>
      <c r="U36" s="64"/>
      <c r="V36" s="20" t="s">
        <v>22</v>
      </c>
      <c r="W36" s="21" t="s">
        <v>58</v>
      </c>
      <c r="X36" s="22">
        <v>-2</v>
      </c>
      <c r="Y36" s="64"/>
      <c r="Z36" s="20" t="s">
        <v>22</v>
      </c>
      <c r="AA36" s="21" t="s">
        <v>58</v>
      </c>
      <c r="AB36" s="22">
        <v>-2</v>
      </c>
      <c r="AC36" s="19"/>
      <c r="AD36" s="20" t="s">
        <v>22</v>
      </c>
      <c r="AE36" s="21" t="s">
        <v>58</v>
      </c>
      <c r="AF36" s="22">
        <v>-2</v>
      </c>
      <c r="AG36" s="19"/>
      <c r="AH36" s="20" t="s">
        <v>22</v>
      </c>
      <c r="AI36" s="21" t="s">
        <v>58</v>
      </c>
      <c r="AJ36" s="22">
        <v>-2</v>
      </c>
      <c r="AK36" s="19"/>
      <c r="AL36" s="20" t="s">
        <v>22</v>
      </c>
      <c r="AM36" s="21" t="s">
        <v>58</v>
      </c>
      <c r="AN36" s="22">
        <v>-2</v>
      </c>
      <c r="AO36" s="19"/>
      <c r="AP36" s="20" t="s">
        <v>22</v>
      </c>
      <c r="AQ36" s="21" t="s">
        <v>271</v>
      </c>
      <c r="AR36" s="22">
        <v>-2</v>
      </c>
      <c r="AS36" s="19"/>
      <c r="AT36" s="20" t="s">
        <v>22</v>
      </c>
      <c r="AU36" s="21" t="s">
        <v>271</v>
      </c>
      <c r="AV36" s="22">
        <v>-2</v>
      </c>
      <c r="AW36" s="19"/>
      <c r="AX36" s="20" t="s">
        <v>22</v>
      </c>
      <c r="AY36" s="21" t="s">
        <v>271</v>
      </c>
      <c r="AZ36" s="22">
        <v>-2</v>
      </c>
      <c r="BA36" s="19"/>
      <c r="BB36" s="20" t="s">
        <v>22</v>
      </c>
      <c r="BC36" s="21" t="s">
        <v>271</v>
      </c>
      <c r="BD36" s="22">
        <v>-2</v>
      </c>
      <c r="BE36" s="19"/>
      <c r="BF36" s="20" t="s">
        <v>22</v>
      </c>
      <c r="BG36" s="21" t="s">
        <v>271</v>
      </c>
      <c r="BH36" s="22">
        <v>-2</v>
      </c>
      <c r="BI36" s="19"/>
      <c r="BJ36" s="19"/>
      <c r="BK36" s="64"/>
      <c r="BL36" s="73"/>
      <c r="BM36" s="73"/>
      <c r="BN36" s="73"/>
      <c r="BO36" s="74" t="s">
        <v>123</v>
      </c>
      <c r="BP36" s="74" t="s">
        <v>124</v>
      </c>
      <c r="BQ36" s="75"/>
      <c r="BR36" s="40"/>
    </row>
    <row r="37" spans="1:70" ht="13.5" x14ac:dyDescent="0.15">
      <c r="A37" s="64"/>
      <c r="B37" s="20" t="s">
        <v>81</v>
      </c>
      <c r="C37" s="21" t="s">
        <v>82</v>
      </c>
      <c r="D37" s="22">
        <f>10^(-D36/10)</f>
        <v>1.5848931924611136</v>
      </c>
      <c r="E37" s="64"/>
      <c r="F37" s="20" t="s">
        <v>81</v>
      </c>
      <c r="G37" s="21" t="s">
        <v>82</v>
      </c>
      <c r="H37" s="22">
        <f>10^(-H36/10)</f>
        <v>1.5848931924611136</v>
      </c>
      <c r="I37" s="67"/>
      <c r="J37" s="20" t="s">
        <v>81</v>
      </c>
      <c r="K37" s="21" t="s">
        <v>82</v>
      </c>
      <c r="L37" s="22">
        <f>10^(-L36/10)</f>
        <v>1.5848931924611136</v>
      </c>
      <c r="M37" s="64"/>
      <c r="N37" s="20" t="s">
        <v>81</v>
      </c>
      <c r="O37" s="21" t="s">
        <v>82</v>
      </c>
      <c r="P37" s="22">
        <f>10^(-P36/10)</f>
        <v>1.5848931924611136</v>
      </c>
      <c r="Q37" s="64"/>
      <c r="R37" s="7" t="s">
        <v>81</v>
      </c>
      <c r="S37" s="2" t="s">
        <v>82</v>
      </c>
      <c r="T37" s="8">
        <f>10^(-T36/10)</f>
        <v>1.5848931924611136</v>
      </c>
      <c r="U37" s="64"/>
      <c r="V37" s="20" t="s">
        <v>81</v>
      </c>
      <c r="W37" s="21" t="s">
        <v>82</v>
      </c>
      <c r="X37" s="22">
        <f>10^(-X36/10)</f>
        <v>1.5848931924611136</v>
      </c>
      <c r="Y37" s="64"/>
      <c r="Z37" s="20" t="s">
        <v>81</v>
      </c>
      <c r="AA37" s="21" t="s">
        <v>82</v>
      </c>
      <c r="AB37" s="103">
        <f>10^(-AB36/10)</f>
        <v>1.5848931924611136</v>
      </c>
      <c r="AC37" s="19"/>
      <c r="AD37" s="20" t="s">
        <v>81</v>
      </c>
      <c r="AE37" s="21" t="s">
        <v>82</v>
      </c>
      <c r="AF37" s="103">
        <f>10^(-AF36/10)</f>
        <v>1.5848931924611136</v>
      </c>
      <c r="AG37" s="19"/>
      <c r="AH37" s="20" t="s">
        <v>81</v>
      </c>
      <c r="AI37" s="21" t="s">
        <v>82</v>
      </c>
      <c r="AJ37" s="103">
        <f>10^(-AJ36/10)</f>
        <v>1.5848931924611136</v>
      </c>
      <c r="AK37" s="19"/>
      <c r="AL37" s="20" t="s">
        <v>81</v>
      </c>
      <c r="AM37" s="21" t="s">
        <v>82</v>
      </c>
      <c r="AN37" s="103">
        <f>10^(-AN36/10)</f>
        <v>1.5848931924611136</v>
      </c>
      <c r="AO37" s="19"/>
      <c r="AP37" s="20" t="s">
        <v>81</v>
      </c>
      <c r="AQ37" s="21" t="s">
        <v>272</v>
      </c>
      <c r="AR37" s="103">
        <f>10^(-AR36/10)</f>
        <v>1.5848931924611136</v>
      </c>
      <c r="AS37" s="132"/>
      <c r="AT37" s="20" t="s">
        <v>81</v>
      </c>
      <c r="AU37" s="21" t="s">
        <v>272</v>
      </c>
      <c r="AV37" s="103">
        <f>10^(-AV36/10)</f>
        <v>1.5848931924611136</v>
      </c>
      <c r="AW37" s="132"/>
      <c r="AX37" s="20" t="s">
        <v>81</v>
      </c>
      <c r="AY37" s="21" t="s">
        <v>272</v>
      </c>
      <c r="AZ37" s="103">
        <f>10^(-AZ36/10)</f>
        <v>1.5848931924611136</v>
      </c>
      <c r="BA37" s="132"/>
      <c r="BB37" s="20" t="s">
        <v>81</v>
      </c>
      <c r="BC37" s="21" t="s">
        <v>272</v>
      </c>
      <c r="BD37" s="103">
        <f>10^(-BD36/10)</f>
        <v>1.5848931924611136</v>
      </c>
      <c r="BE37" s="132"/>
      <c r="BF37" s="20" t="s">
        <v>81</v>
      </c>
      <c r="BG37" s="21" t="s">
        <v>272</v>
      </c>
      <c r="BH37" s="103">
        <f>10^(-BH36/10)</f>
        <v>1.5848931924611136</v>
      </c>
      <c r="BI37" s="132"/>
      <c r="BJ37" s="132"/>
      <c r="BK37" s="64"/>
      <c r="BL37" s="73"/>
      <c r="BM37" s="75" t="s">
        <v>125</v>
      </c>
      <c r="BN37" s="76" t="s">
        <v>6</v>
      </c>
      <c r="BO37" s="75">
        <v>430</v>
      </c>
      <c r="BP37" s="75">
        <v>430</v>
      </c>
      <c r="BQ37" s="75" t="s">
        <v>126</v>
      </c>
      <c r="BR37" s="40"/>
    </row>
    <row r="38" spans="1:70" ht="13.5" x14ac:dyDescent="0.15">
      <c r="A38" s="64"/>
      <c r="B38" s="20" t="s">
        <v>23</v>
      </c>
      <c r="C38" s="21" t="s">
        <v>59</v>
      </c>
      <c r="D38" s="22">
        <f>D21-D22+D30-D34+D35+D36</f>
        <v>-143.25053398516636</v>
      </c>
      <c r="E38" s="64"/>
      <c r="F38" s="20" t="s">
        <v>23</v>
      </c>
      <c r="G38" s="21" t="s">
        <v>59</v>
      </c>
      <c r="H38" s="22">
        <f>H21-H22+H30-H34+H35+H36</f>
        <v>-139.97385369026395</v>
      </c>
      <c r="I38" s="67"/>
      <c r="J38" s="20" t="s">
        <v>23</v>
      </c>
      <c r="K38" s="21" t="s">
        <v>59</v>
      </c>
      <c r="L38" s="22">
        <f>L21-L22+L30-L34+L35+L36</f>
        <v>-152.28143385508579</v>
      </c>
      <c r="M38" s="64"/>
      <c r="N38" s="20" t="s">
        <v>23</v>
      </c>
      <c r="O38" s="21" t="s">
        <v>59</v>
      </c>
      <c r="P38" s="22">
        <f>P21-P22+P30-P34+P35+P36</f>
        <v>-119.28961454203886</v>
      </c>
      <c r="Q38" s="64"/>
      <c r="R38" s="7" t="s">
        <v>23</v>
      </c>
      <c r="S38" s="2" t="s">
        <v>59</v>
      </c>
      <c r="T38" s="8">
        <f>T21-T22+T30-T34+T35+T36</f>
        <v>-126.27931458539905</v>
      </c>
      <c r="U38" s="64"/>
      <c r="V38" s="20" t="s">
        <v>23</v>
      </c>
      <c r="W38" s="21" t="s">
        <v>59</v>
      </c>
      <c r="X38" s="22">
        <f>X21-X22+X30-X34+X35+X36</f>
        <v>-149.27113389844598</v>
      </c>
      <c r="Y38" s="64"/>
      <c r="Z38" s="20" t="s">
        <v>23</v>
      </c>
      <c r="AA38" s="92" t="s">
        <v>206</v>
      </c>
      <c r="AB38" s="103">
        <f>AB21-AB22+AB30-AB34+AB35+AB36</f>
        <v>-144.76083394180617</v>
      </c>
      <c r="AC38" s="19"/>
      <c r="AD38" s="20" t="s">
        <v>23</v>
      </c>
      <c r="AE38" s="21" t="s">
        <v>206</v>
      </c>
      <c r="AF38" s="103">
        <f>AF21-AF22+AF30-AF34+AF35+AF36</f>
        <v>-144.76083394180617</v>
      </c>
      <c r="AG38" s="19"/>
      <c r="AH38" s="20" t="s">
        <v>23</v>
      </c>
      <c r="AI38" s="21" t="s">
        <v>206</v>
      </c>
      <c r="AJ38" s="103">
        <f>AJ21-AJ22+AJ30-AJ34+AJ35+AJ36</f>
        <v>-144.76083394180617</v>
      </c>
      <c r="AK38" s="19"/>
      <c r="AL38" s="20" t="s">
        <v>23</v>
      </c>
      <c r="AM38" s="21" t="s">
        <v>206</v>
      </c>
      <c r="AN38" s="103">
        <f>AN21-AN22+AN30-AN34+AN35+AN36</f>
        <v>-144.76083394180617</v>
      </c>
      <c r="AO38" s="19"/>
      <c r="AP38" s="20" t="s">
        <v>23</v>
      </c>
      <c r="AQ38" s="21" t="s">
        <v>273</v>
      </c>
      <c r="AR38" s="103">
        <f>AR21-AR22+AR30-AR34+AR35+AR36</f>
        <v>-118.97205199432227</v>
      </c>
      <c r="AS38" s="132"/>
      <c r="AT38" s="20" t="s">
        <v>23</v>
      </c>
      <c r="AU38" s="21" t="s">
        <v>273</v>
      </c>
      <c r="AV38" s="103">
        <f>AV21-AV22+AV30-AV34+AV35+AV36</f>
        <v>-119.28961454203886</v>
      </c>
      <c r="AW38" s="132"/>
      <c r="AX38" s="20" t="s">
        <v>23</v>
      </c>
      <c r="AY38" s="21" t="s">
        <v>273</v>
      </c>
      <c r="AZ38" s="103">
        <f>AZ21-AZ22+AZ30-AZ34+AZ35+AZ36</f>
        <v>-118.97205199432227</v>
      </c>
      <c r="BA38" s="132"/>
      <c r="BB38" s="20" t="s">
        <v>23</v>
      </c>
      <c r="BC38" s="21" t="s">
        <v>273</v>
      </c>
      <c r="BD38" s="103">
        <f>BD21-BD22+BD30-BD34+BD35+BD36</f>
        <v>-128.89214983922662</v>
      </c>
      <c r="BE38" s="132"/>
      <c r="BF38" s="20" t="s">
        <v>23</v>
      </c>
      <c r="BG38" s="21" t="s">
        <v>273</v>
      </c>
      <c r="BH38" s="103">
        <f>BH21-BH22+BH30-BH34+BH35+BH36</f>
        <v>-128.89214983922662</v>
      </c>
      <c r="BI38" s="132"/>
      <c r="BJ38" s="132"/>
      <c r="BK38" s="64"/>
      <c r="BL38" s="83" t="s">
        <v>156</v>
      </c>
      <c r="BM38" s="75" t="s">
        <v>128</v>
      </c>
      <c r="BN38" s="76" t="s">
        <v>129</v>
      </c>
      <c r="BO38" s="75">
        <v>0.2</v>
      </c>
      <c r="BP38" s="75">
        <v>0.2</v>
      </c>
      <c r="BQ38" s="75" t="s">
        <v>130</v>
      </c>
      <c r="BR38" s="40"/>
    </row>
    <row r="39" spans="1:70" ht="14.25" x14ac:dyDescent="0.15">
      <c r="A39" s="64"/>
      <c r="B39" s="20" t="s">
        <v>24</v>
      </c>
      <c r="C39" s="21" t="s">
        <v>60</v>
      </c>
      <c r="D39" s="22">
        <v>300</v>
      </c>
      <c r="E39" s="64"/>
      <c r="F39" s="20" t="s">
        <v>24</v>
      </c>
      <c r="G39" s="21" t="s">
        <v>60</v>
      </c>
      <c r="H39" s="22">
        <v>300</v>
      </c>
      <c r="I39" s="67"/>
      <c r="J39" s="20" t="s">
        <v>24</v>
      </c>
      <c r="K39" s="21" t="s">
        <v>60</v>
      </c>
      <c r="L39" s="22">
        <v>300</v>
      </c>
      <c r="M39" s="64"/>
      <c r="N39" s="20" t="s">
        <v>24</v>
      </c>
      <c r="O39" s="21" t="s">
        <v>60</v>
      </c>
      <c r="P39" s="22">
        <v>300</v>
      </c>
      <c r="Q39" s="64"/>
      <c r="R39" s="7" t="s">
        <v>24</v>
      </c>
      <c r="S39" s="2" t="s">
        <v>60</v>
      </c>
      <c r="T39" s="8">
        <v>300</v>
      </c>
      <c r="U39" s="64"/>
      <c r="V39" s="20" t="s">
        <v>24</v>
      </c>
      <c r="W39" s="21" t="s">
        <v>60</v>
      </c>
      <c r="X39" s="22">
        <v>300</v>
      </c>
      <c r="Y39" s="64"/>
      <c r="Z39" s="20" t="s">
        <v>24</v>
      </c>
      <c r="AA39" s="21" t="s">
        <v>60</v>
      </c>
      <c r="AB39" s="22">
        <v>300</v>
      </c>
      <c r="AC39" s="19"/>
      <c r="AD39" s="20" t="s">
        <v>24</v>
      </c>
      <c r="AE39" s="21" t="s">
        <v>60</v>
      </c>
      <c r="AF39" s="22">
        <v>300</v>
      </c>
      <c r="AG39" s="19"/>
      <c r="AH39" s="20" t="s">
        <v>24</v>
      </c>
      <c r="AI39" s="21" t="s">
        <v>60</v>
      </c>
      <c r="AJ39" s="22">
        <v>300</v>
      </c>
      <c r="AK39" s="19"/>
      <c r="AL39" s="20" t="s">
        <v>24</v>
      </c>
      <c r="AM39" s="21" t="s">
        <v>60</v>
      </c>
      <c r="AN39" s="22">
        <v>300</v>
      </c>
      <c r="AO39" s="19"/>
      <c r="AP39" s="20" t="s">
        <v>24</v>
      </c>
      <c r="AQ39" s="21" t="s">
        <v>274</v>
      </c>
      <c r="AR39" s="22">
        <v>300</v>
      </c>
      <c r="AS39" s="19"/>
      <c r="AT39" s="20" t="s">
        <v>24</v>
      </c>
      <c r="AU39" s="21" t="s">
        <v>274</v>
      </c>
      <c r="AV39" s="22">
        <v>300</v>
      </c>
      <c r="AW39" s="19"/>
      <c r="AX39" s="20" t="s">
        <v>24</v>
      </c>
      <c r="AY39" s="21" t="s">
        <v>274</v>
      </c>
      <c r="AZ39" s="22">
        <v>300</v>
      </c>
      <c r="BA39" s="19"/>
      <c r="BB39" s="20" t="s">
        <v>24</v>
      </c>
      <c r="BC39" s="21" t="s">
        <v>274</v>
      </c>
      <c r="BD39" s="22">
        <v>300</v>
      </c>
      <c r="BE39" s="19"/>
      <c r="BF39" s="20" t="s">
        <v>24</v>
      </c>
      <c r="BG39" s="21" t="s">
        <v>274</v>
      </c>
      <c r="BH39" s="22">
        <v>300</v>
      </c>
      <c r="BI39" s="19"/>
      <c r="BJ39" s="19"/>
      <c r="BK39" s="64"/>
      <c r="BL39" s="82"/>
      <c r="BM39" s="75" t="s">
        <v>131</v>
      </c>
      <c r="BN39" s="76" t="s">
        <v>132</v>
      </c>
      <c r="BO39" s="80">
        <f>10*LOG(BO38)+30</f>
        <v>23.010299956639813</v>
      </c>
      <c r="BP39" s="80">
        <f>10*LOG(BP38)+30</f>
        <v>23.010299956639813</v>
      </c>
      <c r="BQ39" s="75" t="s">
        <v>133</v>
      </c>
      <c r="BR39" s="40"/>
    </row>
    <row r="40" spans="1:70" ht="14.25" x14ac:dyDescent="0.15">
      <c r="A40" s="64"/>
      <c r="B40" s="20" t="s">
        <v>25</v>
      </c>
      <c r="C40" s="21" t="s">
        <v>62</v>
      </c>
      <c r="D40" s="22">
        <f>D42</f>
        <v>300</v>
      </c>
      <c r="E40" s="64"/>
      <c r="F40" s="20" t="s">
        <v>25</v>
      </c>
      <c r="G40" s="21" t="s">
        <v>62</v>
      </c>
      <c r="H40" s="22">
        <f>H42</f>
        <v>300</v>
      </c>
      <c r="I40" s="67"/>
      <c r="J40" s="20" t="s">
        <v>25</v>
      </c>
      <c r="K40" s="21" t="s">
        <v>62</v>
      </c>
      <c r="L40" s="22">
        <f>L42</f>
        <v>300</v>
      </c>
      <c r="M40" s="64"/>
      <c r="N40" s="20" t="s">
        <v>25</v>
      </c>
      <c r="O40" s="21" t="s">
        <v>62</v>
      </c>
      <c r="P40" s="22">
        <f>P42</f>
        <v>300</v>
      </c>
      <c r="Q40" s="64"/>
      <c r="R40" s="7" t="s">
        <v>25</v>
      </c>
      <c r="S40" s="2" t="s">
        <v>62</v>
      </c>
      <c r="T40" s="8">
        <f>T42</f>
        <v>300</v>
      </c>
      <c r="U40" s="64"/>
      <c r="V40" s="20" t="s">
        <v>25</v>
      </c>
      <c r="W40" s="21" t="s">
        <v>62</v>
      </c>
      <c r="X40" s="22">
        <f>X42</f>
        <v>300</v>
      </c>
      <c r="Y40" s="64"/>
      <c r="Z40" s="20" t="s">
        <v>25</v>
      </c>
      <c r="AA40" s="21" t="s">
        <v>62</v>
      </c>
      <c r="AB40" s="22">
        <f>AB42</f>
        <v>300</v>
      </c>
      <c r="AC40" s="19"/>
      <c r="AD40" s="20" t="s">
        <v>25</v>
      </c>
      <c r="AE40" s="21" t="s">
        <v>62</v>
      </c>
      <c r="AF40" s="22">
        <f>AF42</f>
        <v>300</v>
      </c>
      <c r="AG40" s="19"/>
      <c r="AH40" s="20" t="s">
        <v>25</v>
      </c>
      <c r="AI40" s="21" t="s">
        <v>62</v>
      </c>
      <c r="AJ40" s="22">
        <f>AJ42</f>
        <v>300</v>
      </c>
      <c r="AK40" s="19"/>
      <c r="AL40" s="20" t="s">
        <v>25</v>
      </c>
      <c r="AM40" s="21" t="s">
        <v>62</v>
      </c>
      <c r="AN40" s="22">
        <f>AN42</f>
        <v>300</v>
      </c>
      <c r="AO40" s="19"/>
      <c r="AP40" s="20" t="s">
        <v>25</v>
      </c>
      <c r="AQ40" s="21" t="s">
        <v>275</v>
      </c>
      <c r="AR40" s="22">
        <f>AR42</f>
        <v>300</v>
      </c>
      <c r="AS40" s="19"/>
      <c r="AT40" s="20" t="s">
        <v>25</v>
      </c>
      <c r="AU40" s="21" t="s">
        <v>275</v>
      </c>
      <c r="AV40" s="22">
        <f>AV42</f>
        <v>300</v>
      </c>
      <c r="AW40" s="19"/>
      <c r="AX40" s="20" t="s">
        <v>25</v>
      </c>
      <c r="AY40" s="21" t="s">
        <v>275</v>
      </c>
      <c r="AZ40" s="22">
        <f>AZ42</f>
        <v>300</v>
      </c>
      <c r="BA40" s="19"/>
      <c r="BB40" s="20" t="s">
        <v>25</v>
      </c>
      <c r="BC40" s="21" t="s">
        <v>275</v>
      </c>
      <c r="BD40" s="22">
        <f>BD42</f>
        <v>300</v>
      </c>
      <c r="BE40" s="19"/>
      <c r="BF40" s="20" t="s">
        <v>25</v>
      </c>
      <c r="BG40" s="21" t="s">
        <v>275</v>
      </c>
      <c r="BH40" s="22">
        <f>BH42</f>
        <v>300</v>
      </c>
      <c r="BI40" s="19"/>
      <c r="BJ40" s="19"/>
      <c r="BK40" s="64"/>
      <c r="BL40" s="82" t="s">
        <v>162</v>
      </c>
      <c r="BM40" s="75" t="s">
        <v>134</v>
      </c>
      <c r="BN40" s="76" t="s">
        <v>140</v>
      </c>
      <c r="BO40" s="75">
        <v>0</v>
      </c>
      <c r="BP40" s="75">
        <v>0</v>
      </c>
      <c r="BQ40" s="75" t="s">
        <v>136</v>
      </c>
      <c r="BR40" s="40"/>
    </row>
    <row r="41" spans="1:70" ht="14.25" x14ac:dyDescent="0.15">
      <c r="A41" s="64"/>
      <c r="B41" s="20" t="s">
        <v>26</v>
      </c>
      <c r="C41" s="21" t="s">
        <v>63</v>
      </c>
      <c r="D41" s="22">
        <v>300</v>
      </c>
      <c r="E41" s="64"/>
      <c r="F41" s="20" t="s">
        <v>26</v>
      </c>
      <c r="G41" s="21" t="s">
        <v>63</v>
      </c>
      <c r="H41" s="22">
        <v>300</v>
      </c>
      <c r="I41" s="67"/>
      <c r="J41" s="20" t="s">
        <v>26</v>
      </c>
      <c r="K41" s="21" t="s">
        <v>63</v>
      </c>
      <c r="L41" s="22">
        <v>300</v>
      </c>
      <c r="M41" s="64"/>
      <c r="N41" s="20" t="s">
        <v>26</v>
      </c>
      <c r="O41" s="21" t="s">
        <v>63</v>
      </c>
      <c r="P41" s="22">
        <v>300</v>
      </c>
      <c r="Q41" s="64"/>
      <c r="R41" s="7" t="s">
        <v>26</v>
      </c>
      <c r="S41" s="2" t="s">
        <v>63</v>
      </c>
      <c r="T41" s="8">
        <v>300</v>
      </c>
      <c r="U41" s="64"/>
      <c r="V41" s="20" t="s">
        <v>26</v>
      </c>
      <c r="W41" s="21" t="s">
        <v>63</v>
      </c>
      <c r="X41" s="22">
        <v>300</v>
      </c>
      <c r="Y41" s="64"/>
      <c r="Z41" s="20" t="s">
        <v>26</v>
      </c>
      <c r="AA41" s="21" t="s">
        <v>63</v>
      </c>
      <c r="AB41" s="22">
        <v>300</v>
      </c>
      <c r="AC41" s="19"/>
      <c r="AD41" s="20" t="s">
        <v>26</v>
      </c>
      <c r="AE41" s="21" t="s">
        <v>63</v>
      </c>
      <c r="AF41" s="22">
        <v>300</v>
      </c>
      <c r="AG41" s="19"/>
      <c r="AH41" s="20" t="s">
        <v>26</v>
      </c>
      <c r="AI41" s="21" t="s">
        <v>63</v>
      </c>
      <c r="AJ41" s="22">
        <v>300</v>
      </c>
      <c r="AK41" s="19"/>
      <c r="AL41" s="20" t="s">
        <v>26</v>
      </c>
      <c r="AM41" s="21" t="s">
        <v>63</v>
      </c>
      <c r="AN41" s="22">
        <v>300</v>
      </c>
      <c r="AO41" s="19"/>
      <c r="AP41" s="20" t="s">
        <v>26</v>
      </c>
      <c r="AQ41" s="21" t="s">
        <v>276</v>
      </c>
      <c r="AR41" s="22">
        <v>300</v>
      </c>
      <c r="AS41" s="19"/>
      <c r="AT41" s="20" t="s">
        <v>26</v>
      </c>
      <c r="AU41" s="21" t="s">
        <v>276</v>
      </c>
      <c r="AV41" s="22">
        <v>300</v>
      </c>
      <c r="AW41" s="19"/>
      <c r="AX41" s="20" t="s">
        <v>26</v>
      </c>
      <c r="AY41" s="21" t="s">
        <v>276</v>
      </c>
      <c r="AZ41" s="22">
        <v>300</v>
      </c>
      <c r="BA41" s="19"/>
      <c r="BB41" s="20" t="s">
        <v>26</v>
      </c>
      <c r="BC41" s="21" t="s">
        <v>276</v>
      </c>
      <c r="BD41" s="22">
        <v>300</v>
      </c>
      <c r="BE41" s="19"/>
      <c r="BF41" s="20" t="s">
        <v>26</v>
      </c>
      <c r="BG41" s="21" t="s">
        <v>276</v>
      </c>
      <c r="BH41" s="22">
        <v>300</v>
      </c>
      <c r="BI41" s="19"/>
      <c r="BJ41" s="19"/>
      <c r="BK41" s="64"/>
      <c r="BL41" s="82"/>
      <c r="BM41" s="75" t="s">
        <v>139</v>
      </c>
      <c r="BN41" s="76" t="s">
        <v>142</v>
      </c>
      <c r="BO41" s="84">
        <f>BO39+BO40</f>
        <v>23.010299956639813</v>
      </c>
      <c r="BP41" s="84">
        <f>BP39+BP40</f>
        <v>23.010299956639813</v>
      </c>
      <c r="BQ41" s="75" t="s">
        <v>143</v>
      </c>
      <c r="BR41" s="42" t="s">
        <v>182</v>
      </c>
    </row>
    <row r="42" spans="1:70" ht="14.25" x14ac:dyDescent="0.15">
      <c r="A42" s="64"/>
      <c r="B42" s="20" t="s">
        <v>61</v>
      </c>
      <c r="C42" s="21" t="s">
        <v>64</v>
      </c>
      <c r="D42" s="22">
        <v>300</v>
      </c>
      <c r="E42" s="64"/>
      <c r="F42" s="20" t="s">
        <v>61</v>
      </c>
      <c r="G42" s="21" t="s">
        <v>64</v>
      </c>
      <c r="H42" s="22">
        <v>300</v>
      </c>
      <c r="I42" s="67"/>
      <c r="J42" s="20" t="s">
        <v>61</v>
      </c>
      <c r="K42" s="21" t="s">
        <v>64</v>
      </c>
      <c r="L42" s="22">
        <v>300</v>
      </c>
      <c r="M42" s="64"/>
      <c r="N42" s="20" t="s">
        <v>61</v>
      </c>
      <c r="O42" s="21" t="s">
        <v>64</v>
      </c>
      <c r="P42" s="22">
        <v>300</v>
      </c>
      <c r="Q42" s="64"/>
      <c r="R42" s="7" t="s">
        <v>61</v>
      </c>
      <c r="S42" s="2" t="s">
        <v>64</v>
      </c>
      <c r="T42" s="8">
        <v>300</v>
      </c>
      <c r="U42" s="64"/>
      <c r="V42" s="20" t="s">
        <v>61</v>
      </c>
      <c r="W42" s="21" t="s">
        <v>64</v>
      </c>
      <c r="X42" s="22">
        <v>300</v>
      </c>
      <c r="Y42" s="64"/>
      <c r="Z42" s="20" t="s">
        <v>61</v>
      </c>
      <c r="AA42" s="21" t="s">
        <v>64</v>
      </c>
      <c r="AB42" s="22">
        <v>300</v>
      </c>
      <c r="AC42" s="19"/>
      <c r="AD42" s="20" t="s">
        <v>61</v>
      </c>
      <c r="AE42" s="21" t="s">
        <v>64</v>
      </c>
      <c r="AF42" s="22">
        <v>300</v>
      </c>
      <c r="AG42" s="19"/>
      <c r="AH42" s="20" t="s">
        <v>61</v>
      </c>
      <c r="AI42" s="21" t="s">
        <v>64</v>
      </c>
      <c r="AJ42" s="22">
        <v>300</v>
      </c>
      <c r="AK42" s="19"/>
      <c r="AL42" s="20" t="s">
        <v>61</v>
      </c>
      <c r="AM42" s="21" t="s">
        <v>64</v>
      </c>
      <c r="AN42" s="22">
        <v>300</v>
      </c>
      <c r="AO42" s="19"/>
      <c r="AP42" s="20" t="s">
        <v>61</v>
      </c>
      <c r="AQ42" s="21" t="s">
        <v>277</v>
      </c>
      <c r="AR42" s="22">
        <v>300</v>
      </c>
      <c r="AS42" s="19"/>
      <c r="AT42" s="20" t="s">
        <v>61</v>
      </c>
      <c r="AU42" s="21" t="s">
        <v>277</v>
      </c>
      <c r="AV42" s="22">
        <v>300</v>
      </c>
      <c r="AW42" s="19"/>
      <c r="AX42" s="20" t="s">
        <v>61</v>
      </c>
      <c r="AY42" s="21" t="s">
        <v>277</v>
      </c>
      <c r="AZ42" s="22">
        <v>300</v>
      </c>
      <c r="BA42" s="19"/>
      <c r="BB42" s="20" t="s">
        <v>61</v>
      </c>
      <c r="BC42" s="21" t="s">
        <v>277</v>
      </c>
      <c r="BD42" s="22">
        <v>300</v>
      </c>
      <c r="BE42" s="19"/>
      <c r="BF42" s="20" t="s">
        <v>61</v>
      </c>
      <c r="BG42" s="21" t="s">
        <v>277</v>
      </c>
      <c r="BH42" s="22">
        <v>300</v>
      </c>
      <c r="BI42" s="19"/>
      <c r="BJ42" s="19"/>
      <c r="BK42" s="64"/>
      <c r="BL42" s="78"/>
      <c r="BM42" s="75" t="s">
        <v>141</v>
      </c>
      <c r="BN42" s="76" t="s">
        <v>160</v>
      </c>
      <c r="BO42" s="75">
        <v>-2</v>
      </c>
      <c r="BP42" s="75">
        <v>-2</v>
      </c>
      <c r="BQ42" s="75" t="s">
        <v>136</v>
      </c>
      <c r="BR42" s="40" t="s">
        <v>161</v>
      </c>
    </row>
    <row r="43" spans="1:70" ht="13.5" x14ac:dyDescent="0.15">
      <c r="A43" s="64"/>
      <c r="B43" s="20" t="s">
        <v>27</v>
      </c>
      <c r="C43" s="21" t="s">
        <v>66</v>
      </c>
      <c r="D43" s="22">
        <f>D41/D42+1</f>
        <v>2</v>
      </c>
      <c r="E43" s="64"/>
      <c r="F43" s="20" t="s">
        <v>27</v>
      </c>
      <c r="G43" s="21" t="s">
        <v>66</v>
      </c>
      <c r="H43" s="22">
        <f>H41/H42+1</f>
        <v>2</v>
      </c>
      <c r="I43" s="67"/>
      <c r="J43" s="20" t="s">
        <v>27</v>
      </c>
      <c r="K43" s="21" t="s">
        <v>66</v>
      </c>
      <c r="L43" s="22">
        <f>L41/L42+1</f>
        <v>2</v>
      </c>
      <c r="M43" s="64"/>
      <c r="N43" s="20" t="s">
        <v>27</v>
      </c>
      <c r="O43" s="21" t="s">
        <v>66</v>
      </c>
      <c r="P43" s="22">
        <v>5</v>
      </c>
      <c r="Q43" s="64"/>
      <c r="R43" s="7" t="s">
        <v>27</v>
      </c>
      <c r="S43" s="2" t="s">
        <v>66</v>
      </c>
      <c r="T43" s="8">
        <v>5</v>
      </c>
      <c r="U43" s="64"/>
      <c r="V43" s="20" t="s">
        <v>27</v>
      </c>
      <c r="W43" s="21" t="s">
        <v>66</v>
      </c>
      <c r="X43" s="22">
        <f>X41/X42+1</f>
        <v>2</v>
      </c>
      <c r="Y43" s="64"/>
      <c r="Z43" s="88" t="s">
        <v>27</v>
      </c>
      <c r="AA43" s="89" t="s">
        <v>66</v>
      </c>
      <c r="AB43" s="100">
        <v>2</v>
      </c>
      <c r="AC43" s="19"/>
      <c r="AD43" s="88" t="s">
        <v>27</v>
      </c>
      <c r="AE43" s="89" t="s">
        <v>66</v>
      </c>
      <c r="AF43" s="63">
        <v>2</v>
      </c>
      <c r="AG43" s="19"/>
      <c r="AH43" s="88" t="s">
        <v>27</v>
      </c>
      <c r="AI43" s="89" t="s">
        <v>66</v>
      </c>
      <c r="AJ43" s="63">
        <v>2</v>
      </c>
      <c r="AK43" s="19"/>
      <c r="AL43" s="88" t="s">
        <v>27</v>
      </c>
      <c r="AM43" s="89" t="s">
        <v>66</v>
      </c>
      <c r="AN43" s="63">
        <v>2</v>
      </c>
      <c r="AO43" s="19"/>
      <c r="AP43" s="20" t="s">
        <v>27</v>
      </c>
      <c r="AQ43" s="21" t="s">
        <v>278</v>
      </c>
      <c r="AR43" s="22">
        <v>5</v>
      </c>
      <c r="AS43" s="19"/>
      <c r="AT43" s="20" t="s">
        <v>27</v>
      </c>
      <c r="AU43" s="21" t="s">
        <v>278</v>
      </c>
      <c r="AV43" s="22">
        <v>2</v>
      </c>
      <c r="AW43" s="19"/>
      <c r="AX43" s="20" t="s">
        <v>27</v>
      </c>
      <c r="AY43" s="21" t="s">
        <v>278</v>
      </c>
      <c r="AZ43" s="22">
        <v>2</v>
      </c>
      <c r="BA43" s="19"/>
      <c r="BB43" s="20" t="s">
        <v>27</v>
      </c>
      <c r="BC43" s="21" t="s">
        <v>278</v>
      </c>
      <c r="BD43" s="22">
        <v>5</v>
      </c>
      <c r="BE43" s="19"/>
      <c r="BF43" s="20" t="s">
        <v>27</v>
      </c>
      <c r="BG43" s="21" t="s">
        <v>278</v>
      </c>
      <c r="BH43" s="22">
        <v>5</v>
      </c>
      <c r="BI43" s="19"/>
      <c r="BJ43" s="19"/>
      <c r="BK43" s="64"/>
      <c r="BL43" s="77" t="s">
        <v>147</v>
      </c>
      <c r="BM43" s="75" t="s">
        <v>145</v>
      </c>
      <c r="BN43" s="76" t="s">
        <v>149</v>
      </c>
      <c r="BO43" s="80">
        <f>-20*LOG(4*PI()*BO44*1000/(300/BO37))</f>
        <v>-152.34569801799228</v>
      </c>
      <c r="BP43" s="80">
        <f>-20*LOG(4*PI()*BP44*1000/(300/BP37))</f>
        <v>-134.65356639203367</v>
      </c>
      <c r="BQ43" s="75" t="s">
        <v>136</v>
      </c>
      <c r="BR43" s="40" t="s">
        <v>150</v>
      </c>
    </row>
    <row r="44" spans="1:70" ht="13.5" x14ac:dyDescent="0.15">
      <c r="A44" s="64"/>
      <c r="B44" s="20"/>
      <c r="C44" s="21" t="s">
        <v>65</v>
      </c>
      <c r="D44" s="22">
        <f>10*LOG(D43)</f>
        <v>3.0102999566398121</v>
      </c>
      <c r="E44" s="64"/>
      <c r="F44" s="20"/>
      <c r="G44" s="21" t="s">
        <v>65</v>
      </c>
      <c r="H44" s="22">
        <f>10*LOG(H43)</f>
        <v>3.0102999566398121</v>
      </c>
      <c r="I44" s="67"/>
      <c r="J44" s="20"/>
      <c r="K44" s="21" t="s">
        <v>65</v>
      </c>
      <c r="L44" s="22">
        <f>10*LOG(L43)</f>
        <v>3.0102999566398121</v>
      </c>
      <c r="M44" s="64"/>
      <c r="N44" s="20"/>
      <c r="O44" s="21" t="s">
        <v>65</v>
      </c>
      <c r="P44" s="22">
        <f>10*LOG(P43)</f>
        <v>6.9897000433601884</v>
      </c>
      <c r="Q44" s="64"/>
      <c r="R44" s="7"/>
      <c r="S44" s="2" t="s">
        <v>65</v>
      </c>
      <c r="T44" s="8">
        <f>10*LOG(T43)</f>
        <v>6.9897000433601884</v>
      </c>
      <c r="U44" s="64"/>
      <c r="V44" s="20"/>
      <c r="W44" s="21" t="s">
        <v>65</v>
      </c>
      <c r="X44" s="22">
        <f>10*LOG(X43)</f>
        <v>3.0102999566398121</v>
      </c>
      <c r="Y44" s="64"/>
      <c r="Z44" s="20"/>
      <c r="AA44" s="21" t="s">
        <v>65</v>
      </c>
      <c r="AB44" s="103">
        <f>10*LOG(AB43)</f>
        <v>3.0102999566398121</v>
      </c>
      <c r="AC44" s="19"/>
      <c r="AD44" s="20"/>
      <c r="AE44" s="21" t="s">
        <v>65</v>
      </c>
      <c r="AF44" s="103">
        <f>10*LOG(AF43)</f>
        <v>3.0102999566398121</v>
      </c>
      <c r="AG44" s="19"/>
      <c r="AH44" s="20"/>
      <c r="AI44" s="21" t="s">
        <v>65</v>
      </c>
      <c r="AJ44" s="103">
        <f>10*LOG(AJ43)</f>
        <v>3.0102999566398121</v>
      </c>
      <c r="AK44" s="19"/>
      <c r="AL44" s="20"/>
      <c r="AM44" s="21" t="s">
        <v>65</v>
      </c>
      <c r="AN44" s="103">
        <f>10*LOG(AN43)</f>
        <v>3.0102999566398121</v>
      </c>
      <c r="AO44" s="19"/>
      <c r="AP44" s="20"/>
      <c r="AQ44" s="21" t="s">
        <v>279</v>
      </c>
      <c r="AR44" s="103">
        <f>10*LOG(AR43)</f>
        <v>6.9897000433601884</v>
      </c>
      <c r="AS44" s="132"/>
      <c r="AT44" s="20"/>
      <c r="AU44" s="21" t="s">
        <v>279</v>
      </c>
      <c r="AV44" s="103">
        <f>10*LOG(AV43)</f>
        <v>3.0102999566398121</v>
      </c>
      <c r="AW44" s="132"/>
      <c r="AX44" s="20"/>
      <c r="AY44" s="21" t="s">
        <v>279</v>
      </c>
      <c r="AZ44" s="103">
        <f>10*LOG(AZ43)</f>
        <v>3.0102999566398121</v>
      </c>
      <c r="BA44" s="132"/>
      <c r="BB44" s="20"/>
      <c r="BC44" s="21" t="s">
        <v>279</v>
      </c>
      <c r="BD44" s="103">
        <f>10*LOG(BD43)</f>
        <v>6.9897000433601884</v>
      </c>
      <c r="BE44" s="132"/>
      <c r="BF44" s="20"/>
      <c r="BG44" s="21" t="s">
        <v>279</v>
      </c>
      <c r="BH44" s="103">
        <f>10*LOG(BH43)</f>
        <v>6.9897000433601884</v>
      </c>
      <c r="BI44" s="132"/>
      <c r="BJ44" s="132"/>
      <c r="BK44" s="64"/>
      <c r="BL44" s="79" t="s">
        <v>151</v>
      </c>
      <c r="BM44" s="75" t="s">
        <v>148</v>
      </c>
      <c r="BN44" s="76" t="s">
        <v>153</v>
      </c>
      <c r="BO44" s="81">
        <v>2300</v>
      </c>
      <c r="BP44" s="81">
        <v>300</v>
      </c>
      <c r="BQ44" s="75" t="s">
        <v>154</v>
      </c>
      <c r="BR44" s="40"/>
    </row>
    <row r="45" spans="1:70" ht="14.25" x14ac:dyDescent="0.15">
      <c r="A45" s="64"/>
      <c r="B45" s="20" t="s">
        <v>28</v>
      </c>
      <c r="C45" s="21" t="s">
        <v>67</v>
      </c>
      <c r="D45" s="22">
        <f>10*LOG(D39/D37+(1-(1/D37))*D40+(D43-1)*D42)</f>
        <v>27.781512503836435</v>
      </c>
      <c r="E45" s="64"/>
      <c r="F45" s="20" t="s">
        <v>28</v>
      </c>
      <c r="G45" s="21" t="s">
        <v>67</v>
      </c>
      <c r="H45" s="22">
        <f>10*LOG(H39/H37+(1-(1/H37))*H40+(H43-1)*H42)</f>
        <v>27.781512503836435</v>
      </c>
      <c r="I45" s="67"/>
      <c r="J45" s="20" t="s">
        <v>28</v>
      </c>
      <c r="K45" s="21" t="s">
        <v>67</v>
      </c>
      <c r="L45" s="22">
        <f>10*LOG(L39/L37+(1-(1/L37))*L40+(L43-1)*L42)</f>
        <v>27.781512503836435</v>
      </c>
      <c r="M45" s="64"/>
      <c r="N45" s="20" t="s">
        <v>28</v>
      </c>
      <c r="O45" s="21" t="s">
        <v>67</v>
      </c>
      <c r="P45" s="22">
        <f>10*LOG(P39/P37+(1-(1/P37))*P40+(P43-1)*P42)</f>
        <v>31.760912590556813</v>
      </c>
      <c r="Q45" s="64"/>
      <c r="R45" s="7" t="s">
        <v>28</v>
      </c>
      <c r="S45" s="2" t="s">
        <v>67</v>
      </c>
      <c r="T45" s="8">
        <f>10*LOG(T39/T37+(1-(1/T37))*T40+(T43-1)*T42)</f>
        <v>31.760912590556813</v>
      </c>
      <c r="U45" s="64"/>
      <c r="V45" s="20" t="s">
        <v>28</v>
      </c>
      <c r="W45" s="21" t="s">
        <v>67</v>
      </c>
      <c r="X45" s="22">
        <f>10*LOG(X39/X37+(1-(1/X37))*X40+(X43-1)*X42)</f>
        <v>27.781512503836435</v>
      </c>
      <c r="Y45" s="64"/>
      <c r="Z45" s="20" t="s">
        <v>28</v>
      </c>
      <c r="AA45" s="21" t="s">
        <v>67</v>
      </c>
      <c r="AB45" s="90">
        <f>(AB39/AB37+(1-(1/AB37))*AB40+(AB43-1)*AB42)</f>
        <v>600</v>
      </c>
      <c r="AC45" s="19"/>
      <c r="AD45" s="20" t="s">
        <v>28</v>
      </c>
      <c r="AE45" s="21" t="s">
        <v>67</v>
      </c>
      <c r="AF45" s="22">
        <f>(AF39/AF37+(1-(1/AF37))*AF40+(AF43-1)*AF42)</f>
        <v>600</v>
      </c>
      <c r="AG45" s="19"/>
      <c r="AH45" s="20" t="s">
        <v>28</v>
      </c>
      <c r="AI45" s="21" t="s">
        <v>67</v>
      </c>
      <c r="AJ45" s="22">
        <f>(AJ39/AJ37+(1-(1/AJ37))*AJ40+(AJ43-1)*AJ42)</f>
        <v>600</v>
      </c>
      <c r="AK45" s="19"/>
      <c r="AL45" s="20" t="s">
        <v>28</v>
      </c>
      <c r="AM45" s="21" t="s">
        <v>67</v>
      </c>
      <c r="AN45" s="22">
        <f>(AN39/AN37+(1-(1/AN37))*AN40+(AN43-1)*AN42)</f>
        <v>600</v>
      </c>
      <c r="AO45" s="19"/>
      <c r="AP45" s="20" t="s">
        <v>28</v>
      </c>
      <c r="AQ45" s="21" t="s">
        <v>280</v>
      </c>
      <c r="AR45" s="90">
        <f>(AR39/AR37+(1-(1/AR37))*AR40+(AR43-1)*AR42)</f>
        <v>1500</v>
      </c>
      <c r="AS45" s="19"/>
      <c r="AT45" s="20" t="s">
        <v>28</v>
      </c>
      <c r="AU45" s="21" t="s">
        <v>280</v>
      </c>
      <c r="AV45" s="22">
        <f>(AV39/AV37+(1-(1/AV37))*AV40+(AV43-1)*AV42)</f>
        <v>600</v>
      </c>
      <c r="AW45" s="19"/>
      <c r="AX45" s="20" t="s">
        <v>28</v>
      </c>
      <c r="AY45" s="21" t="s">
        <v>280</v>
      </c>
      <c r="AZ45" s="22">
        <f>(AZ39/AZ37+(1-(1/AZ37))*AZ40+(AZ43-1)*AZ42)</f>
        <v>600</v>
      </c>
      <c r="BA45" s="19"/>
      <c r="BB45" s="20" t="s">
        <v>28</v>
      </c>
      <c r="BC45" s="21" t="s">
        <v>280</v>
      </c>
      <c r="BD45" s="22">
        <f>(BD39/BD37+(1-(1/BD37))*BD40+(BD43-1)*BD42)</f>
        <v>1500</v>
      </c>
      <c r="BE45" s="19"/>
      <c r="BF45" s="20" t="s">
        <v>28</v>
      </c>
      <c r="BG45" s="21" t="s">
        <v>280</v>
      </c>
      <c r="BH45" s="22">
        <f>(BH39/BH37+(1-(1/BH37))*BH40+(BH43-1)*BH42)</f>
        <v>1500</v>
      </c>
      <c r="BI45" s="19"/>
      <c r="BJ45" s="19"/>
      <c r="BK45" s="64"/>
      <c r="BL45" s="83"/>
      <c r="BM45" s="85" t="s">
        <v>152</v>
      </c>
      <c r="BN45" s="76" t="s">
        <v>140</v>
      </c>
      <c r="BO45" s="75">
        <v>20</v>
      </c>
      <c r="BP45" s="75">
        <v>20</v>
      </c>
      <c r="BQ45" s="75" t="s">
        <v>136</v>
      </c>
      <c r="BR45" s="40"/>
    </row>
    <row r="46" spans="1:70" ht="14.25" x14ac:dyDescent="0.15">
      <c r="A46" s="64"/>
      <c r="B46" s="20" t="s">
        <v>83</v>
      </c>
      <c r="C46" s="21" t="s">
        <v>85</v>
      </c>
      <c r="D46" s="22">
        <v>300</v>
      </c>
      <c r="E46" s="64"/>
      <c r="F46" s="20" t="s">
        <v>83</v>
      </c>
      <c r="G46" s="21" t="s">
        <v>85</v>
      </c>
      <c r="H46" s="22">
        <v>300</v>
      </c>
      <c r="I46" s="67"/>
      <c r="J46" s="20" t="s">
        <v>83</v>
      </c>
      <c r="K46" s="21" t="s">
        <v>85</v>
      </c>
      <c r="L46" s="22">
        <v>300</v>
      </c>
      <c r="M46" s="64"/>
      <c r="N46" s="20" t="s">
        <v>83</v>
      </c>
      <c r="O46" s="21" t="s">
        <v>85</v>
      </c>
      <c r="P46" s="22">
        <v>300</v>
      </c>
      <c r="Q46" s="64"/>
      <c r="R46" s="7" t="s">
        <v>83</v>
      </c>
      <c r="S46" s="2" t="s">
        <v>85</v>
      </c>
      <c r="T46" s="8">
        <v>300</v>
      </c>
      <c r="U46" s="64"/>
      <c r="V46" s="20" t="s">
        <v>83</v>
      </c>
      <c r="W46" s="21" t="s">
        <v>85</v>
      </c>
      <c r="X46" s="22">
        <v>300</v>
      </c>
      <c r="Y46" s="64"/>
      <c r="Z46" s="20" t="s">
        <v>83</v>
      </c>
      <c r="AA46" s="21" t="s">
        <v>85</v>
      </c>
      <c r="AB46" s="22">
        <v>300</v>
      </c>
      <c r="AC46" s="19"/>
      <c r="AD46" s="20" t="s">
        <v>83</v>
      </c>
      <c r="AE46" s="21" t="s">
        <v>85</v>
      </c>
      <c r="AF46" s="22">
        <v>300</v>
      </c>
      <c r="AG46" s="19"/>
      <c r="AH46" s="20" t="s">
        <v>83</v>
      </c>
      <c r="AI46" s="21" t="s">
        <v>85</v>
      </c>
      <c r="AJ46" s="22">
        <v>300</v>
      </c>
      <c r="AK46" s="19"/>
      <c r="AL46" s="20" t="s">
        <v>83</v>
      </c>
      <c r="AM46" s="21" t="s">
        <v>85</v>
      </c>
      <c r="AN46" s="22">
        <v>300</v>
      </c>
      <c r="AO46" s="19"/>
      <c r="AP46" s="20" t="s">
        <v>83</v>
      </c>
      <c r="AQ46" s="21" t="s">
        <v>281</v>
      </c>
      <c r="AR46" s="22">
        <v>300</v>
      </c>
      <c r="AS46" s="19"/>
      <c r="AT46" s="20" t="s">
        <v>83</v>
      </c>
      <c r="AU46" s="21" t="s">
        <v>281</v>
      </c>
      <c r="AV46" s="22">
        <v>300</v>
      </c>
      <c r="AW46" s="19"/>
      <c r="AX46" s="20" t="s">
        <v>83</v>
      </c>
      <c r="AY46" s="21" t="s">
        <v>281</v>
      </c>
      <c r="AZ46" s="22">
        <v>300</v>
      </c>
      <c r="BA46" s="19"/>
      <c r="BB46" s="20" t="s">
        <v>83</v>
      </c>
      <c r="BC46" s="21" t="s">
        <v>281</v>
      </c>
      <c r="BD46" s="22">
        <v>300</v>
      </c>
      <c r="BE46" s="19"/>
      <c r="BF46" s="20" t="s">
        <v>83</v>
      </c>
      <c r="BG46" s="21" t="s">
        <v>281</v>
      </c>
      <c r="BH46" s="22">
        <v>300</v>
      </c>
      <c r="BI46" s="19"/>
      <c r="BJ46" s="19"/>
      <c r="BK46" s="64"/>
      <c r="BL46" s="82"/>
      <c r="BM46" s="86" t="s">
        <v>155</v>
      </c>
      <c r="BN46" s="76" t="s">
        <v>158</v>
      </c>
      <c r="BO46" s="75">
        <v>-3</v>
      </c>
      <c r="BP46" s="75">
        <v>-3</v>
      </c>
      <c r="BQ46" s="75" t="s">
        <v>136</v>
      </c>
      <c r="BR46" s="40"/>
    </row>
    <row r="47" spans="1:70" ht="14.25" x14ac:dyDescent="0.15">
      <c r="A47" s="64"/>
      <c r="B47" s="20" t="s">
        <v>84</v>
      </c>
      <c r="C47" s="21" t="s">
        <v>86</v>
      </c>
      <c r="D47" s="22">
        <f>1.12*D46-50</f>
        <v>286.00000000000006</v>
      </c>
      <c r="E47" s="64"/>
      <c r="F47" s="20" t="s">
        <v>84</v>
      </c>
      <c r="G47" s="21" t="s">
        <v>86</v>
      </c>
      <c r="H47" s="22">
        <f>1.12*H46-50</f>
        <v>286.00000000000006</v>
      </c>
      <c r="I47" s="67"/>
      <c r="J47" s="20" t="s">
        <v>84</v>
      </c>
      <c r="K47" s="21" t="s">
        <v>86</v>
      </c>
      <c r="L47" s="22">
        <f>1.12*L46-50</f>
        <v>286.00000000000006</v>
      </c>
      <c r="M47" s="64"/>
      <c r="N47" s="20" t="s">
        <v>84</v>
      </c>
      <c r="O47" s="21" t="s">
        <v>86</v>
      </c>
      <c r="P47" s="22">
        <f>1.12*P46-50</f>
        <v>286.00000000000006</v>
      </c>
      <c r="Q47" s="64"/>
      <c r="R47" s="7" t="s">
        <v>84</v>
      </c>
      <c r="S47" s="2" t="s">
        <v>86</v>
      </c>
      <c r="T47" s="8">
        <f>1.12*T46-50</f>
        <v>286.00000000000006</v>
      </c>
      <c r="U47" s="64"/>
      <c r="V47" s="20" t="s">
        <v>84</v>
      </c>
      <c r="W47" s="21" t="s">
        <v>86</v>
      </c>
      <c r="X47" s="22">
        <f>1.12*X46-50</f>
        <v>286.00000000000006</v>
      </c>
      <c r="Y47" s="64"/>
      <c r="Z47" s="20" t="s">
        <v>84</v>
      </c>
      <c r="AA47" s="21" t="s">
        <v>86</v>
      </c>
      <c r="AB47" s="22">
        <f>1.12*AB46-50</f>
        <v>286.00000000000006</v>
      </c>
      <c r="AC47" s="19"/>
      <c r="AD47" s="20" t="s">
        <v>84</v>
      </c>
      <c r="AE47" s="21" t="s">
        <v>86</v>
      </c>
      <c r="AF47" s="22">
        <f>1.12*AF46-50</f>
        <v>286.00000000000006</v>
      </c>
      <c r="AG47" s="19"/>
      <c r="AH47" s="20" t="s">
        <v>84</v>
      </c>
      <c r="AI47" s="21" t="s">
        <v>86</v>
      </c>
      <c r="AJ47" s="22">
        <f>1.12*AJ46-50</f>
        <v>286.00000000000006</v>
      </c>
      <c r="AK47" s="19"/>
      <c r="AL47" s="20" t="s">
        <v>84</v>
      </c>
      <c r="AM47" s="21" t="s">
        <v>86</v>
      </c>
      <c r="AN47" s="22">
        <f>1.12*AN46-50</f>
        <v>286.00000000000006</v>
      </c>
      <c r="AO47" s="19"/>
      <c r="AP47" s="20" t="s">
        <v>84</v>
      </c>
      <c r="AQ47" s="21" t="s">
        <v>282</v>
      </c>
      <c r="AR47" s="22">
        <f>1.12*AR46-50</f>
        <v>286.00000000000006</v>
      </c>
      <c r="AS47" s="19"/>
      <c r="AT47" s="20" t="s">
        <v>84</v>
      </c>
      <c r="AU47" s="21" t="s">
        <v>282</v>
      </c>
      <c r="AV47" s="22">
        <f>1.12*AV46-50</f>
        <v>286.00000000000006</v>
      </c>
      <c r="AW47" s="19"/>
      <c r="AX47" s="20" t="s">
        <v>84</v>
      </c>
      <c r="AY47" s="21" t="s">
        <v>282</v>
      </c>
      <c r="AZ47" s="22">
        <f>1.12*AZ46-50</f>
        <v>286.00000000000006</v>
      </c>
      <c r="BA47" s="19"/>
      <c r="BB47" s="20" t="s">
        <v>84</v>
      </c>
      <c r="BC47" s="21" t="s">
        <v>282</v>
      </c>
      <c r="BD47" s="22">
        <f>1.12*BD46-50</f>
        <v>286.00000000000006</v>
      </c>
      <c r="BE47" s="19"/>
      <c r="BF47" s="20" t="s">
        <v>84</v>
      </c>
      <c r="BG47" s="21" t="s">
        <v>282</v>
      </c>
      <c r="BH47" s="22">
        <f>1.12*BH46-50</f>
        <v>286.00000000000006</v>
      </c>
      <c r="BI47" s="19"/>
      <c r="BJ47" s="19"/>
      <c r="BK47" s="64"/>
      <c r="BL47" s="82" t="s">
        <v>127</v>
      </c>
      <c r="BM47" s="85" t="s">
        <v>157</v>
      </c>
      <c r="BN47" s="76" t="s">
        <v>146</v>
      </c>
      <c r="BO47" s="75">
        <v>-3</v>
      </c>
      <c r="BP47" s="75">
        <v>-3</v>
      </c>
      <c r="BQ47" s="75" t="s">
        <v>136</v>
      </c>
      <c r="BR47" s="40"/>
    </row>
    <row r="48" spans="1:70" ht="14.25" x14ac:dyDescent="0.15">
      <c r="A48" s="64"/>
      <c r="B48" s="20" t="s">
        <v>29</v>
      </c>
      <c r="C48" s="21" t="s">
        <v>68</v>
      </c>
      <c r="D48" s="22">
        <f>D47*(1-10^(-D27/10))</f>
        <v>0</v>
      </c>
      <c r="E48" s="64"/>
      <c r="F48" s="20" t="s">
        <v>29</v>
      </c>
      <c r="G48" s="21" t="s">
        <v>68</v>
      </c>
      <c r="H48" s="22">
        <f>H47*(1-10^(-H27/10))</f>
        <v>0</v>
      </c>
      <c r="I48" s="67"/>
      <c r="J48" s="20" t="s">
        <v>29</v>
      </c>
      <c r="K48" s="21" t="s">
        <v>68</v>
      </c>
      <c r="L48" s="22">
        <f>L47*(1-10^(-L27/10))</f>
        <v>0</v>
      </c>
      <c r="M48" s="64"/>
      <c r="N48" s="20" t="s">
        <v>29</v>
      </c>
      <c r="O48" s="21" t="s">
        <v>68</v>
      </c>
      <c r="P48" s="22">
        <f>P47*(1-10^(-P27/10))</f>
        <v>0</v>
      </c>
      <c r="Q48" s="64"/>
      <c r="R48" s="7" t="s">
        <v>29</v>
      </c>
      <c r="S48" s="2" t="s">
        <v>68</v>
      </c>
      <c r="T48" s="8">
        <f>T47*(1-10^(-T27/10))</f>
        <v>0</v>
      </c>
      <c r="U48" s="64"/>
      <c r="V48" s="20" t="s">
        <v>29</v>
      </c>
      <c r="W48" s="21" t="s">
        <v>68</v>
      </c>
      <c r="X48" s="22">
        <f>X47*(1-10^(-X27/10))</f>
        <v>0</v>
      </c>
      <c r="Y48" s="64"/>
      <c r="Z48" s="20" t="s">
        <v>29</v>
      </c>
      <c r="AA48" s="21" t="s">
        <v>68</v>
      </c>
      <c r="AB48" s="22">
        <f>AB47*(1-10^(-AB27/10))</f>
        <v>0</v>
      </c>
      <c r="AC48" s="19"/>
      <c r="AD48" s="20" t="s">
        <v>29</v>
      </c>
      <c r="AE48" s="21" t="s">
        <v>68</v>
      </c>
      <c r="AF48" s="22">
        <f>AF47*(1-10^(-AF27/10))</f>
        <v>0</v>
      </c>
      <c r="AG48" s="19"/>
      <c r="AH48" s="20" t="s">
        <v>29</v>
      </c>
      <c r="AI48" s="21" t="s">
        <v>68</v>
      </c>
      <c r="AJ48" s="22">
        <f>AJ47*(1-10^(-AJ27/10))</f>
        <v>0</v>
      </c>
      <c r="AK48" s="19"/>
      <c r="AL48" s="20" t="s">
        <v>29</v>
      </c>
      <c r="AM48" s="21" t="s">
        <v>68</v>
      </c>
      <c r="AN48" s="22">
        <f>AN47*(1-10^(-AN27/10))</f>
        <v>0</v>
      </c>
      <c r="AO48" s="19"/>
      <c r="AP48" s="20" t="s">
        <v>29</v>
      </c>
      <c r="AQ48" s="21" t="s">
        <v>283</v>
      </c>
      <c r="AR48" s="22">
        <f>AR47*(1-10^(-AR27/10))</f>
        <v>0</v>
      </c>
      <c r="AS48" s="19"/>
      <c r="AT48" s="20" t="s">
        <v>29</v>
      </c>
      <c r="AU48" s="21" t="s">
        <v>283</v>
      </c>
      <c r="AV48" s="22">
        <f>AV47*(1-10^(-AV27/10))</f>
        <v>0</v>
      </c>
      <c r="AW48" s="19"/>
      <c r="AX48" s="20" t="s">
        <v>29</v>
      </c>
      <c r="AY48" s="21" t="s">
        <v>283</v>
      </c>
      <c r="AZ48" s="22">
        <f>AZ47*(1-10^(-AZ27/10))</f>
        <v>0</v>
      </c>
      <c r="BA48" s="19"/>
      <c r="BB48" s="20" t="s">
        <v>29</v>
      </c>
      <c r="BC48" s="21" t="s">
        <v>283</v>
      </c>
      <c r="BD48" s="22">
        <f>BD47*(1-10^(-BD27/10))</f>
        <v>0</v>
      </c>
      <c r="BE48" s="19"/>
      <c r="BF48" s="20" t="s">
        <v>29</v>
      </c>
      <c r="BG48" s="21" t="s">
        <v>283</v>
      </c>
      <c r="BH48" s="22">
        <f>BH47*(1-10^(-BH27/10))</f>
        <v>0</v>
      </c>
      <c r="BI48" s="19"/>
      <c r="BJ48" s="19"/>
      <c r="BK48" s="64"/>
      <c r="BL48" s="82"/>
      <c r="BM48" s="85" t="s">
        <v>159</v>
      </c>
      <c r="BN48" s="76" t="s">
        <v>135</v>
      </c>
      <c r="BO48" s="80">
        <v>-2.2999999999999998</v>
      </c>
      <c r="BP48" s="80">
        <v>-2.2999999999999998</v>
      </c>
      <c r="BQ48" s="75" t="s">
        <v>136</v>
      </c>
      <c r="BR48" s="41" t="s">
        <v>137</v>
      </c>
    </row>
    <row r="49" spans="1:70" ht="13.5" x14ac:dyDescent="0.15">
      <c r="A49" s="64"/>
      <c r="B49" s="20" t="s">
        <v>69</v>
      </c>
      <c r="C49" s="21" t="s">
        <v>89</v>
      </c>
      <c r="D49" s="22">
        <v>5</v>
      </c>
      <c r="E49" s="64"/>
      <c r="F49" s="20" t="s">
        <v>69</v>
      </c>
      <c r="G49" s="21" t="s">
        <v>89</v>
      </c>
      <c r="H49" s="22">
        <v>5</v>
      </c>
      <c r="I49" s="67"/>
      <c r="J49" s="20" t="s">
        <v>69</v>
      </c>
      <c r="K49" s="21" t="s">
        <v>89</v>
      </c>
      <c r="L49" s="22">
        <v>5</v>
      </c>
      <c r="M49" s="64"/>
      <c r="N49" s="20" t="s">
        <v>69</v>
      </c>
      <c r="O49" s="21" t="s">
        <v>89</v>
      </c>
      <c r="P49" s="22">
        <v>5</v>
      </c>
      <c r="Q49" s="64"/>
      <c r="R49" s="7" t="s">
        <v>69</v>
      </c>
      <c r="S49" s="2" t="s">
        <v>89</v>
      </c>
      <c r="T49" s="8">
        <v>5</v>
      </c>
      <c r="U49" s="64"/>
      <c r="V49" s="20" t="s">
        <v>69</v>
      </c>
      <c r="W49" s="21" t="s">
        <v>89</v>
      </c>
      <c r="X49" s="22">
        <v>5</v>
      </c>
      <c r="Y49" s="64"/>
      <c r="Z49" s="88" t="s">
        <v>69</v>
      </c>
      <c r="AA49" s="89" t="s">
        <v>89</v>
      </c>
      <c r="AB49" s="63">
        <v>20</v>
      </c>
      <c r="AC49" s="19"/>
      <c r="AD49" s="88" t="s">
        <v>69</v>
      </c>
      <c r="AE49" s="89" t="s">
        <v>89</v>
      </c>
      <c r="AF49" s="63">
        <v>15</v>
      </c>
      <c r="AG49" s="19"/>
      <c r="AH49" s="88" t="s">
        <v>69</v>
      </c>
      <c r="AI49" s="89" t="s">
        <v>89</v>
      </c>
      <c r="AJ49" s="63">
        <v>18.5</v>
      </c>
      <c r="AK49" s="19"/>
      <c r="AL49" s="88" t="s">
        <v>69</v>
      </c>
      <c r="AM49" s="89" t="s">
        <v>89</v>
      </c>
      <c r="AN49" s="63">
        <v>9</v>
      </c>
      <c r="AO49" s="19"/>
      <c r="AP49" s="20" t="s">
        <v>69</v>
      </c>
      <c r="AQ49" s="21" t="s">
        <v>284</v>
      </c>
      <c r="AR49" s="22">
        <v>5</v>
      </c>
      <c r="AS49" s="19"/>
      <c r="AT49" s="20" t="s">
        <v>69</v>
      </c>
      <c r="AU49" s="21" t="s">
        <v>284</v>
      </c>
      <c r="AV49" s="22">
        <v>5</v>
      </c>
      <c r="AW49" s="19"/>
      <c r="AX49" s="20" t="s">
        <v>69</v>
      </c>
      <c r="AY49" s="21" t="s">
        <v>284</v>
      </c>
      <c r="AZ49" s="22">
        <v>16</v>
      </c>
      <c r="BA49" s="19"/>
      <c r="BB49" s="20" t="s">
        <v>69</v>
      </c>
      <c r="BC49" s="21" t="s">
        <v>284</v>
      </c>
      <c r="BD49" s="22">
        <v>5</v>
      </c>
      <c r="BE49" s="19"/>
      <c r="BF49" s="20" t="s">
        <v>69</v>
      </c>
      <c r="BG49" s="21" t="s">
        <v>284</v>
      </c>
      <c r="BH49" s="22">
        <v>5</v>
      </c>
      <c r="BI49" s="19"/>
      <c r="BJ49" s="19"/>
      <c r="BK49" s="64"/>
      <c r="BL49" s="82" t="s">
        <v>138</v>
      </c>
      <c r="BM49" s="85" t="s">
        <v>163</v>
      </c>
      <c r="BN49" s="76" t="s">
        <v>164</v>
      </c>
      <c r="BO49" s="80">
        <f>BO41+BO42+BO43+BO45+BO46+BO47+BO48</f>
        <v>-119.63539806135246</v>
      </c>
      <c r="BP49" s="80">
        <f>BP41+BP47+BP43+BP45+BP46+BP42</f>
        <v>-99.643266435393855</v>
      </c>
      <c r="BQ49" s="75" t="s">
        <v>133</v>
      </c>
      <c r="BR49" s="41" t="s">
        <v>183</v>
      </c>
    </row>
    <row r="50" spans="1:70" ht="13.5" x14ac:dyDescent="0.15">
      <c r="A50" s="64"/>
      <c r="B50" s="20" t="s">
        <v>30</v>
      </c>
      <c r="C50" s="21" t="s">
        <v>91</v>
      </c>
      <c r="D50" s="56">
        <f>D13*D45*D49</f>
        <v>1.9169243627647141E-21</v>
      </c>
      <c r="E50" s="64"/>
      <c r="F50" s="20" t="s">
        <v>30</v>
      </c>
      <c r="G50" s="21" t="s">
        <v>91</v>
      </c>
      <c r="H50" s="54">
        <f>H13*H45*H49</f>
        <v>1.9169243627647141E-21</v>
      </c>
      <c r="I50" s="72"/>
      <c r="J50" s="20" t="s">
        <v>30</v>
      </c>
      <c r="K50" s="21" t="s">
        <v>91</v>
      </c>
      <c r="L50" s="54">
        <f>L13*L45*L49</f>
        <v>1.9169243627647141E-21</v>
      </c>
      <c r="M50" s="64"/>
      <c r="N50" s="20" t="s">
        <v>30</v>
      </c>
      <c r="O50" s="21" t="s">
        <v>91</v>
      </c>
      <c r="P50" s="54">
        <f>P13*P45*P49</f>
        <v>2.19150296874842E-21</v>
      </c>
      <c r="Q50" s="64"/>
      <c r="R50" s="7" t="s">
        <v>30</v>
      </c>
      <c r="S50" s="2" t="s">
        <v>91</v>
      </c>
      <c r="T50" s="15">
        <f>T13*T45*T49</f>
        <v>2.19150296874842E-21</v>
      </c>
      <c r="U50" s="64"/>
      <c r="V50" s="20" t="s">
        <v>30</v>
      </c>
      <c r="W50" s="21" t="s">
        <v>91</v>
      </c>
      <c r="X50" s="56">
        <f>X13*X45*X49</f>
        <v>1.9169243627647141E-21</v>
      </c>
      <c r="Y50" s="64"/>
      <c r="Z50" s="20" t="s">
        <v>30</v>
      </c>
      <c r="AA50" s="21" t="s">
        <v>91</v>
      </c>
      <c r="AB50" s="91">
        <f>AB13*AB45*AB49*10^3</f>
        <v>1.6560000000000002E-16</v>
      </c>
      <c r="AC50" s="97"/>
      <c r="AD50" s="20" t="s">
        <v>30</v>
      </c>
      <c r="AE50" s="21" t="s">
        <v>91</v>
      </c>
      <c r="AF50" s="56">
        <f>AF13*AF45*AF49*10^3</f>
        <v>1.242E-16</v>
      </c>
      <c r="AG50" s="97"/>
      <c r="AH50" s="20" t="s">
        <v>30</v>
      </c>
      <c r="AI50" s="21" t="s">
        <v>91</v>
      </c>
      <c r="AJ50" s="56">
        <f>AJ13*AJ45*AJ49*10^3</f>
        <v>1.5318000000000003E-16</v>
      </c>
      <c r="AK50" s="97"/>
      <c r="AL50" s="20" t="s">
        <v>30</v>
      </c>
      <c r="AM50" s="21" t="s">
        <v>91</v>
      </c>
      <c r="AN50" s="56">
        <f>AN13*AN45*AN49*10^3</f>
        <v>7.4520000000000001E-17</v>
      </c>
      <c r="AO50" s="97"/>
      <c r="AP50" s="20" t="s">
        <v>30</v>
      </c>
      <c r="AQ50" s="21" t="s">
        <v>285</v>
      </c>
      <c r="AR50" s="56">
        <f>AR13*AR45*AR49*10^3</f>
        <v>1.0350000000000001E-16</v>
      </c>
      <c r="AS50" s="97"/>
      <c r="AT50" s="20" t="s">
        <v>30</v>
      </c>
      <c r="AU50" s="21" t="s">
        <v>285</v>
      </c>
      <c r="AV50" s="56">
        <f>AV13*AV45*AV49*10^3</f>
        <v>4.1400000000000005E-17</v>
      </c>
      <c r="AW50" s="97"/>
      <c r="AX50" s="20" t="s">
        <v>30</v>
      </c>
      <c r="AY50" s="21" t="s">
        <v>285</v>
      </c>
      <c r="AZ50" s="56">
        <f>AZ13*AZ45*AZ49*10^3</f>
        <v>1.3248000000000001E-16</v>
      </c>
      <c r="BA50" s="97"/>
      <c r="BB50" s="20" t="s">
        <v>30</v>
      </c>
      <c r="BC50" s="21" t="s">
        <v>285</v>
      </c>
      <c r="BD50" s="56">
        <f>BD13*BD45*BD49*10^3</f>
        <v>1.0350000000000001E-16</v>
      </c>
      <c r="BE50" s="97"/>
      <c r="BF50" s="20" t="s">
        <v>30</v>
      </c>
      <c r="BG50" s="21" t="s">
        <v>285</v>
      </c>
      <c r="BH50" s="56">
        <f>BH13*BH45*BH49*10^3</f>
        <v>1.0350000000000001E-16</v>
      </c>
      <c r="BI50" s="97"/>
      <c r="BJ50" s="97"/>
      <c r="BK50" s="64"/>
      <c r="BL50" s="82"/>
      <c r="BM50" s="85" t="s">
        <v>166</v>
      </c>
      <c r="BN50" s="76" t="s">
        <v>167</v>
      </c>
      <c r="BO50" s="75">
        <v>7</v>
      </c>
      <c r="BP50" s="75">
        <v>7</v>
      </c>
      <c r="BQ50" s="75" t="s">
        <v>136</v>
      </c>
      <c r="BR50" s="40"/>
    </row>
    <row r="51" spans="1:70" ht="13.5" x14ac:dyDescent="0.15">
      <c r="A51" s="64"/>
      <c r="B51" s="20"/>
      <c r="C51" s="21" t="s">
        <v>90</v>
      </c>
      <c r="D51" s="54">
        <f>10*LOG(D50)</f>
        <v>-207.17395023001941</v>
      </c>
      <c r="E51" s="64"/>
      <c r="F51" s="20"/>
      <c r="G51" s="21" t="s">
        <v>90</v>
      </c>
      <c r="H51" s="54">
        <f>10*LOG(H50)</f>
        <v>-207.17395023001941</v>
      </c>
      <c r="I51" s="72"/>
      <c r="J51" s="20"/>
      <c r="K51" s="21" t="s">
        <v>90</v>
      </c>
      <c r="L51" s="54">
        <f>10*LOG(L50)</f>
        <v>-207.17395023001941</v>
      </c>
      <c r="M51" s="64"/>
      <c r="N51" s="20"/>
      <c r="O51" s="21" t="s">
        <v>90</v>
      </c>
      <c r="P51" s="54">
        <f>10*LOG(P50)</f>
        <v>-206.5925793668687</v>
      </c>
      <c r="Q51" s="64"/>
      <c r="R51" s="7"/>
      <c r="S51" s="2" t="s">
        <v>90</v>
      </c>
      <c r="T51" s="15">
        <f>10*LOG(T50)</f>
        <v>-206.5925793668687</v>
      </c>
      <c r="U51" s="64"/>
      <c r="V51" s="20"/>
      <c r="W51" s="21" t="s">
        <v>90</v>
      </c>
      <c r="X51" s="54">
        <f>10*LOG(X50)</f>
        <v>-207.17395023001941</v>
      </c>
      <c r="Y51" s="64"/>
      <c r="Z51" s="20"/>
      <c r="AA51" s="92" t="s">
        <v>194</v>
      </c>
      <c r="AB51" s="56">
        <f>10*LOG(AB50)</f>
        <v>-157.80939667551138</v>
      </c>
      <c r="AC51" s="97"/>
      <c r="AD51" s="20"/>
      <c r="AE51" s="21" t="s">
        <v>194</v>
      </c>
      <c r="AF51" s="56">
        <f>10*LOG(AF50)</f>
        <v>-159.05878404159438</v>
      </c>
      <c r="AG51" s="97"/>
      <c r="AH51" s="20"/>
      <c r="AI51" s="21" t="s">
        <v>194</v>
      </c>
      <c r="AJ51" s="56">
        <f>10*LOG(AJ50)</f>
        <v>-158.14797934812105</v>
      </c>
      <c r="AK51" s="97"/>
      <c r="AL51" s="20"/>
      <c r="AM51" s="21" t="s">
        <v>194</v>
      </c>
      <c r="AN51" s="56">
        <f>10*LOG(AN50)</f>
        <v>-161.27727153775794</v>
      </c>
      <c r="AO51" s="97"/>
      <c r="AP51" s="20"/>
      <c r="AQ51" s="21" t="s">
        <v>286</v>
      </c>
      <c r="AR51" s="56">
        <f>10*LOG(AR50)</f>
        <v>-159.85059650207063</v>
      </c>
      <c r="AS51" s="97"/>
      <c r="AT51" s="20"/>
      <c r="AU51" s="21" t="s">
        <v>286</v>
      </c>
      <c r="AV51" s="56">
        <f>10*LOG(AV50)</f>
        <v>-163.829996588791</v>
      </c>
      <c r="AW51" s="97"/>
      <c r="AX51" s="20"/>
      <c r="AY51" s="21" t="s">
        <v>286</v>
      </c>
      <c r="AZ51" s="56">
        <f>10*LOG(AZ50)</f>
        <v>-158.77849680559194</v>
      </c>
      <c r="BA51" s="97"/>
      <c r="BB51" s="20"/>
      <c r="BC51" s="21" t="s">
        <v>286</v>
      </c>
      <c r="BD51" s="56">
        <f>10*LOG(BD50)</f>
        <v>-159.85059650207063</v>
      </c>
      <c r="BE51" s="97"/>
      <c r="BF51" s="20"/>
      <c r="BG51" s="21" t="s">
        <v>286</v>
      </c>
      <c r="BH51" s="56">
        <f>10*LOG(BH50)</f>
        <v>-159.85059650207063</v>
      </c>
      <c r="BI51" s="97"/>
      <c r="BJ51" s="97"/>
      <c r="BK51" s="64"/>
      <c r="BL51" s="82"/>
      <c r="BM51" s="85" t="s">
        <v>168</v>
      </c>
      <c r="BN51" s="76" t="s">
        <v>169</v>
      </c>
      <c r="BO51" s="75">
        <v>30</v>
      </c>
      <c r="BP51" s="75">
        <v>30</v>
      </c>
      <c r="BQ51" s="75" t="s">
        <v>170</v>
      </c>
      <c r="BR51" s="40"/>
    </row>
    <row r="52" spans="1:70" ht="14.25" x14ac:dyDescent="0.15">
      <c r="A52" s="64"/>
      <c r="B52" s="20" t="s">
        <v>31</v>
      </c>
      <c r="C52" s="21" t="s">
        <v>70</v>
      </c>
      <c r="D52" s="54">
        <f>10*LOG(D13)+D45</f>
        <v>-200.81969663215119</v>
      </c>
      <c r="E52" s="64"/>
      <c r="F52" s="20" t="s">
        <v>31</v>
      </c>
      <c r="G52" s="21" t="s">
        <v>70</v>
      </c>
      <c r="H52" s="54">
        <f>10*LOG(H13)+H45</f>
        <v>-200.81969663215119</v>
      </c>
      <c r="I52" s="72"/>
      <c r="J52" s="20" t="s">
        <v>31</v>
      </c>
      <c r="K52" s="21" t="s">
        <v>70</v>
      </c>
      <c r="L52" s="54">
        <f>10*LOG(L13)+L45</f>
        <v>-200.81969663215119</v>
      </c>
      <c r="M52" s="64"/>
      <c r="N52" s="20" t="s">
        <v>31</v>
      </c>
      <c r="O52" s="21" t="s">
        <v>70</v>
      </c>
      <c r="P52" s="54">
        <f>10*LOG(P13)+P45</f>
        <v>-196.84029654543082</v>
      </c>
      <c r="Q52" s="64"/>
      <c r="R52" s="7" t="s">
        <v>31</v>
      </c>
      <c r="S52" s="2" t="s">
        <v>70</v>
      </c>
      <c r="T52" s="15">
        <f>10*LOG(T13)+T45</f>
        <v>-196.84029654543082</v>
      </c>
      <c r="U52" s="64"/>
      <c r="V52" s="20" t="s">
        <v>31</v>
      </c>
      <c r="W52" s="21" t="s">
        <v>70</v>
      </c>
      <c r="X52" s="54">
        <f>10*LOG(X13)+X45</f>
        <v>-200.81969663215119</v>
      </c>
      <c r="Y52" s="64"/>
      <c r="Z52" s="20" t="s">
        <v>31</v>
      </c>
      <c r="AA52" s="92" t="s">
        <v>195</v>
      </c>
      <c r="AB52" s="91">
        <f>10*LOG(AB13*AB45)</f>
        <v>-200.81969663215119</v>
      </c>
      <c r="AC52" s="97"/>
      <c r="AD52" s="20" t="s">
        <v>31</v>
      </c>
      <c r="AE52" s="21" t="s">
        <v>195</v>
      </c>
      <c r="AF52" s="56">
        <f>10*LOG(AF13*AF45)</f>
        <v>-200.81969663215119</v>
      </c>
      <c r="AG52" s="97"/>
      <c r="AH52" s="20" t="s">
        <v>31</v>
      </c>
      <c r="AI52" s="21" t="s">
        <v>195</v>
      </c>
      <c r="AJ52" s="56">
        <f>10*LOG(AJ13*AJ45)</f>
        <v>-200.81969663215119</v>
      </c>
      <c r="AK52" s="97"/>
      <c r="AL52" s="20" t="s">
        <v>31</v>
      </c>
      <c r="AM52" s="21" t="s">
        <v>195</v>
      </c>
      <c r="AN52" s="56">
        <f>10*LOG(AN13*AN45)</f>
        <v>-200.81969663215119</v>
      </c>
      <c r="AO52" s="97"/>
      <c r="AP52" s="20" t="s">
        <v>31</v>
      </c>
      <c r="AQ52" s="21" t="s">
        <v>287</v>
      </c>
      <c r="AR52" s="56">
        <f>10*LOG(AR13*AR45)</f>
        <v>-196.84029654543082</v>
      </c>
      <c r="AS52" s="97"/>
      <c r="AT52" s="20" t="s">
        <v>31</v>
      </c>
      <c r="AU52" s="21" t="s">
        <v>287</v>
      </c>
      <c r="AV52" s="56">
        <f>10*LOG(AV13*AV45)</f>
        <v>-200.81969663215119</v>
      </c>
      <c r="AW52" s="97"/>
      <c r="AX52" s="20" t="s">
        <v>31</v>
      </c>
      <c r="AY52" s="21" t="s">
        <v>287</v>
      </c>
      <c r="AZ52" s="56">
        <f>10*LOG(AZ13*AZ45)</f>
        <v>-200.81969663215119</v>
      </c>
      <c r="BA52" s="97"/>
      <c r="BB52" s="20" t="s">
        <v>31</v>
      </c>
      <c r="BC52" s="21" t="s">
        <v>287</v>
      </c>
      <c r="BD52" s="56">
        <f>10*LOG(BD13*BD45)</f>
        <v>-196.84029654543082</v>
      </c>
      <c r="BE52" s="97"/>
      <c r="BF52" s="20" t="s">
        <v>31</v>
      </c>
      <c r="BG52" s="21" t="s">
        <v>287</v>
      </c>
      <c r="BH52" s="56">
        <f>10*LOG(BH13*BH45)</f>
        <v>-196.84029654543082</v>
      </c>
      <c r="BI52" s="97"/>
      <c r="BJ52" s="97"/>
      <c r="BK52" s="64"/>
      <c r="BL52" s="82"/>
      <c r="BM52" s="85" t="s">
        <v>171</v>
      </c>
      <c r="BN52" s="76" t="s">
        <v>30</v>
      </c>
      <c r="BO52" s="80">
        <f>-174+(10*LOG(BO51*1000))</f>
        <v>-129.22878745280337</v>
      </c>
      <c r="BP52" s="80">
        <f>-174+(10*LOG(BP51*1000))</f>
        <v>-129.22878745280337</v>
      </c>
      <c r="BQ52" s="75" t="s">
        <v>133</v>
      </c>
      <c r="BR52" s="43" t="s">
        <v>172</v>
      </c>
    </row>
    <row r="53" spans="1:70" ht="13.5" x14ac:dyDescent="0.15">
      <c r="A53" s="64"/>
      <c r="B53" s="57" t="s">
        <v>109</v>
      </c>
      <c r="C53" s="58" t="s">
        <v>110</v>
      </c>
      <c r="D53" s="59">
        <f>D35+D36</f>
        <v>16.5</v>
      </c>
      <c r="E53" s="64"/>
      <c r="F53" s="57" t="s">
        <v>109</v>
      </c>
      <c r="G53" s="58" t="s">
        <v>110</v>
      </c>
      <c r="H53" s="59">
        <f>H35+H36</f>
        <v>16.5</v>
      </c>
      <c r="I53" s="72"/>
      <c r="J53" s="57" t="s">
        <v>109</v>
      </c>
      <c r="K53" s="58" t="s">
        <v>110</v>
      </c>
      <c r="L53" s="59">
        <f>L35+L36</f>
        <v>16.5</v>
      </c>
      <c r="M53" s="64"/>
      <c r="N53" s="57" t="s">
        <v>109</v>
      </c>
      <c r="O53" s="58" t="s">
        <v>110</v>
      </c>
      <c r="P53" s="59">
        <f>P35+P36</f>
        <v>-2</v>
      </c>
      <c r="Q53" s="64"/>
      <c r="R53" s="29" t="s">
        <v>109</v>
      </c>
      <c r="S53" s="30" t="s">
        <v>110</v>
      </c>
      <c r="T53" s="31">
        <f>T35+T36</f>
        <v>-2</v>
      </c>
      <c r="U53" s="64"/>
      <c r="V53" s="57" t="s">
        <v>109</v>
      </c>
      <c r="W53" s="58" t="s">
        <v>110</v>
      </c>
      <c r="X53" s="59">
        <f>X35+X36</f>
        <v>16.5</v>
      </c>
      <c r="Y53" s="64"/>
      <c r="Z53" s="57" t="s">
        <v>109</v>
      </c>
      <c r="AA53" s="58" t="s">
        <v>110</v>
      </c>
      <c r="AB53" s="59">
        <f>AB35+AB36</f>
        <v>18</v>
      </c>
      <c r="AC53" s="39"/>
      <c r="AD53" s="57" t="s">
        <v>109</v>
      </c>
      <c r="AE53" s="58" t="s">
        <v>110</v>
      </c>
      <c r="AF53" s="59">
        <f>AF35+AF36</f>
        <v>18</v>
      </c>
      <c r="AG53" s="39"/>
      <c r="AH53" s="57" t="s">
        <v>109</v>
      </c>
      <c r="AI53" s="58" t="s">
        <v>110</v>
      </c>
      <c r="AJ53" s="59">
        <f>AJ35+AJ36</f>
        <v>18</v>
      </c>
      <c r="AK53" s="39"/>
      <c r="AL53" s="57" t="s">
        <v>109</v>
      </c>
      <c r="AM53" s="58" t="s">
        <v>110</v>
      </c>
      <c r="AN53" s="59">
        <f>AN35+AN36</f>
        <v>18</v>
      </c>
      <c r="AO53" s="39"/>
      <c r="AP53" s="57" t="s">
        <v>109</v>
      </c>
      <c r="AQ53" s="58" t="s">
        <v>288</v>
      </c>
      <c r="AR53" s="59">
        <f>AR35+AR36</f>
        <v>-2</v>
      </c>
      <c r="AS53" s="39"/>
      <c r="AT53" s="57" t="s">
        <v>109</v>
      </c>
      <c r="AU53" s="58" t="s">
        <v>288</v>
      </c>
      <c r="AV53" s="59">
        <f>AV35+AV36</f>
        <v>-2</v>
      </c>
      <c r="AW53" s="39"/>
      <c r="AX53" s="57" t="s">
        <v>109</v>
      </c>
      <c r="AY53" s="58" t="s">
        <v>288</v>
      </c>
      <c r="AZ53" s="59">
        <f>AZ35+AZ36</f>
        <v>-2</v>
      </c>
      <c r="BA53" s="39"/>
      <c r="BB53" s="57" t="s">
        <v>109</v>
      </c>
      <c r="BC53" s="58" t="s">
        <v>288</v>
      </c>
      <c r="BD53" s="59">
        <f>BD35+BD36</f>
        <v>-2</v>
      </c>
      <c r="BE53" s="39"/>
      <c r="BF53" s="57" t="s">
        <v>109</v>
      </c>
      <c r="BG53" s="58" t="s">
        <v>288</v>
      </c>
      <c r="BH53" s="59">
        <f>BH35+BH36</f>
        <v>-2</v>
      </c>
      <c r="BI53" s="39"/>
      <c r="BJ53" s="39"/>
      <c r="BK53" s="64"/>
      <c r="BL53" s="82"/>
      <c r="BM53" s="85" t="s">
        <v>173</v>
      </c>
      <c r="BN53" s="76" t="s">
        <v>174</v>
      </c>
      <c r="BO53" s="80">
        <f>BO49-BO52-BO50+BO48</f>
        <v>0.29338939145091292</v>
      </c>
      <c r="BP53" s="80">
        <f>BP49-BP52-BP50+BP48</f>
        <v>20.285521017409518</v>
      </c>
      <c r="BQ53" s="75" t="s">
        <v>136</v>
      </c>
      <c r="BR53" s="42" t="s">
        <v>184</v>
      </c>
    </row>
    <row r="54" spans="1:70" ht="14.25" thickBot="1" x14ac:dyDescent="0.2">
      <c r="A54" s="64"/>
      <c r="B54" s="50" t="s">
        <v>32</v>
      </c>
      <c r="C54" s="51" t="s">
        <v>92</v>
      </c>
      <c r="D54" s="53">
        <f>D35+D36-D45</f>
        <v>-11.281512503836435</v>
      </c>
      <c r="E54" s="64"/>
      <c r="F54" s="50" t="s">
        <v>32</v>
      </c>
      <c r="G54" s="51" t="s">
        <v>92</v>
      </c>
      <c r="H54" s="53">
        <f>H35+H36-H45</f>
        <v>-11.281512503836435</v>
      </c>
      <c r="I54" s="67"/>
      <c r="J54" s="50" t="s">
        <v>32</v>
      </c>
      <c r="K54" s="51" t="s">
        <v>92</v>
      </c>
      <c r="L54" s="53">
        <f>L35+L36-L45</f>
        <v>-11.281512503836435</v>
      </c>
      <c r="M54" s="64"/>
      <c r="N54" s="50" t="s">
        <v>32</v>
      </c>
      <c r="O54" s="51" t="s">
        <v>92</v>
      </c>
      <c r="P54" s="53">
        <f>P35+P36-P45</f>
        <v>-33.760912590556813</v>
      </c>
      <c r="Q54" s="64"/>
      <c r="R54" s="11" t="s">
        <v>32</v>
      </c>
      <c r="S54" s="12" t="s">
        <v>92</v>
      </c>
      <c r="T54" s="14">
        <f>T35+T36-T45</f>
        <v>-33.760912590556813</v>
      </c>
      <c r="U54" s="64"/>
      <c r="V54" s="50" t="s">
        <v>32</v>
      </c>
      <c r="W54" s="51" t="s">
        <v>92</v>
      </c>
      <c r="X54" s="53">
        <f>X35+X36-X45</f>
        <v>-11.281512503836435</v>
      </c>
      <c r="Y54" s="64"/>
      <c r="Z54" s="50" t="s">
        <v>32</v>
      </c>
      <c r="AA54" s="51" t="s">
        <v>92</v>
      </c>
      <c r="AB54" s="96">
        <f>AB35+AB36-10*LOG(AB45)</f>
        <v>-9.781512503836435</v>
      </c>
      <c r="AC54" s="98"/>
      <c r="AD54" s="50" t="s">
        <v>32</v>
      </c>
      <c r="AE54" s="51" t="s">
        <v>92</v>
      </c>
      <c r="AF54" s="96">
        <f>AF35+AF36-10*LOG(AF45)</f>
        <v>-9.781512503836435</v>
      </c>
      <c r="AG54" s="98"/>
      <c r="AH54" s="50" t="s">
        <v>32</v>
      </c>
      <c r="AI54" s="51" t="s">
        <v>92</v>
      </c>
      <c r="AJ54" s="96">
        <f>AJ35+AJ36-10*LOG(AJ45)</f>
        <v>-9.781512503836435</v>
      </c>
      <c r="AK54" s="98"/>
      <c r="AL54" s="50" t="s">
        <v>32</v>
      </c>
      <c r="AM54" s="51" t="s">
        <v>92</v>
      </c>
      <c r="AN54" s="96">
        <f>AN35+AN36-10*LOG(AN45)</f>
        <v>-9.781512503836435</v>
      </c>
      <c r="AO54" s="98"/>
      <c r="AP54" s="50" t="s">
        <v>32</v>
      </c>
      <c r="AQ54" s="51" t="s">
        <v>289</v>
      </c>
      <c r="AR54" s="96">
        <f>AR35+AR36-10*LOG(AR45)</f>
        <v>-33.760912590556813</v>
      </c>
      <c r="AS54" s="98"/>
      <c r="AT54" s="50" t="s">
        <v>32</v>
      </c>
      <c r="AU54" s="51" t="s">
        <v>289</v>
      </c>
      <c r="AV54" s="96">
        <f>AV35+AV36-10*LOG(AV45)</f>
        <v>-29.781512503836435</v>
      </c>
      <c r="AW54" s="98"/>
      <c r="AX54" s="50" t="s">
        <v>32</v>
      </c>
      <c r="AY54" s="51" t="s">
        <v>289</v>
      </c>
      <c r="AZ54" s="96">
        <f>AZ35+AZ36-10*LOG(AZ45)</f>
        <v>-29.781512503836435</v>
      </c>
      <c r="BA54" s="98"/>
      <c r="BB54" s="50" t="s">
        <v>32</v>
      </c>
      <c r="BC54" s="51" t="s">
        <v>289</v>
      </c>
      <c r="BD54" s="96">
        <f>BD35+BD36-10*LOG(BD45)</f>
        <v>-33.760912590556813</v>
      </c>
      <c r="BE54" s="98"/>
      <c r="BF54" s="50" t="s">
        <v>32</v>
      </c>
      <c r="BG54" s="51" t="s">
        <v>289</v>
      </c>
      <c r="BH54" s="96">
        <f>BH35+BH36-10*LOG(BH45)</f>
        <v>-33.760912590556813</v>
      </c>
      <c r="BI54" s="98"/>
      <c r="BJ54" s="98"/>
      <c r="BK54" s="64"/>
      <c r="BL54" s="82"/>
      <c r="BM54" s="85" t="s">
        <v>176</v>
      </c>
      <c r="BN54" s="76" t="s">
        <v>177</v>
      </c>
      <c r="BO54" s="75">
        <v>15</v>
      </c>
      <c r="BP54" s="75">
        <v>15</v>
      </c>
      <c r="BQ54" s="75" t="s">
        <v>136</v>
      </c>
      <c r="BR54" s="42" t="s">
        <v>178</v>
      </c>
    </row>
    <row r="55" spans="1:70" ht="14.25" thickBot="1" x14ac:dyDescent="0.2">
      <c r="A55" s="64"/>
      <c r="B55" s="34"/>
      <c r="C55" s="34"/>
      <c r="D55" s="34"/>
      <c r="E55" s="64"/>
      <c r="F55" s="34"/>
      <c r="G55" s="34"/>
      <c r="H55" s="34"/>
      <c r="I55" s="64"/>
      <c r="J55" s="34"/>
      <c r="K55" s="34"/>
      <c r="L55" s="34"/>
      <c r="M55" s="64"/>
      <c r="N55" s="34"/>
      <c r="O55" s="34"/>
      <c r="P55" s="34"/>
      <c r="Q55" s="64"/>
      <c r="U55" s="64"/>
      <c r="V55" s="34"/>
      <c r="W55" s="34"/>
      <c r="X55" s="34"/>
      <c r="Y55" s="6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64"/>
      <c r="BL55" s="87"/>
      <c r="BM55" s="85" t="s">
        <v>179</v>
      </c>
      <c r="BN55" s="76" t="s">
        <v>112</v>
      </c>
      <c r="BO55" s="80">
        <f>BO53-BO54</f>
        <v>-14.706610608549088</v>
      </c>
      <c r="BP55" s="80">
        <f>BP53-BP54</f>
        <v>5.2855210174095184</v>
      </c>
      <c r="BQ55" s="75" t="s">
        <v>136</v>
      </c>
      <c r="BR55" s="42" t="s">
        <v>180</v>
      </c>
    </row>
    <row r="56" spans="1:70" ht="14.25" x14ac:dyDescent="0.15">
      <c r="A56" s="64"/>
      <c r="B56" s="46" t="s">
        <v>33</v>
      </c>
      <c r="C56" s="60" t="s">
        <v>71</v>
      </c>
      <c r="D56" s="61">
        <v>-6</v>
      </c>
      <c r="E56" s="64"/>
      <c r="F56" s="46" t="s">
        <v>33</v>
      </c>
      <c r="G56" s="60" t="s">
        <v>71</v>
      </c>
      <c r="H56" s="61">
        <v>-6</v>
      </c>
      <c r="I56" s="67"/>
      <c r="J56" s="46" t="s">
        <v>33</v>
      </c>
      <c r="K56" s="60" t="s">
        <v>71</v>
      </c>
      <c r="L56" s="61">
        <v>0</v>
      </c>
      <c r="M56" s="64"/>
      <c r="N56" s="46" t="s">
        <v>33</v>
      </c>
      <c r="O56" s="60" t="s">
        <v>71</v>
      </c>
      <c r="P56" s="61">
        <v>-6</v>
      </c>
      <c r="Q56" s="64"/>
      <c r="R56" s="4" t="s">
        <v>33</v>
      </c>
      <c r="S56" s="5" t="s">
        <v>71</v>
      </c>
      <c r="T56" s="6">
        <v>-6</v>
      </c>
      <c r="U56" s="64"/>
      <c r="V56" s="46" t="s">
        <v>33</v>
      </c>
      <c r="W56" s="60" t="s">
        <v>71</v>
      </c>
      <c r="X56" s="61">
        <v>-6</v>
      </c>
      <c r="Y56" s="64"/>
      <c r="Z56" s="46" t="s">
        <v>33</v>
      </c>
      <c r="AA56" s="60" t="s">
        <v>71</v>
      </c>
      <c r="AB56" s="61">
        <v>1</v>
      </c>
      <c r="AC56" s="19"/>
      <c r="AD56" s="46" t="s">
        <v>33</v>
      </c>
      <c r="AE56" s="60" t="s">
        <v>71</v>
      </c>
      <c r="AF56" s="61">
        <v>1</v>
      </c>
      <c r="AG56" s="19"/>
      <c r="AH56" s="46" t="s">
        <v>33</v>
      </c>
      <c r="AI56" s="60" t="s">
        <v>71</v>
      </c>
      <c r="AJ56" s="61">
        <v>1</v>
      </c>
      <c r="AK56" s="19"/>
      <c r="AL56" s="46" t="s">
        <v>33</v>
      </c>
      <c r="AM56" s="60" t="s">
        <v>71</v>
      </c>
      <c r="AN56" s="61">
        <v>1</v>
      </c>
      <c r="AO56" s="19"/>
      <c r="AP56" s="46" t="s">
        <v>33</v>
      </c>
      <c r="AQ56" s="60" t="s">
        <v>290</v>
      </c>
      <c r="AR56" s="61">
        <v>-6</v>
      </c>
      <c r="AS56" s="19"/>
      <c r="AT56" s="46" t="s">
        <v>33</v>
      </c>
      <c r="AU56" s="60" t="s">
        <v>290</v>
      </c>
      <c r="AV56" s="61">
        <v>1</v>
      </c>
      <c r="AW56" s="19"/>
      <c r="AX56" s="46" t="s">
        <v>33</v>
      </c>
      <c r="AY56" s="60" t="s">
        <v>290</v>
      </c>
      <c r="AZ56" s="61">
        <v>1</v>
      </c>
      <c r="BA56" s="19"/>
      <c r="BB56" s="46" t="s">
        <v>33</v>
      </c>
      <c r="BC56" s="60" t="s">
        <v>290</v>
      </c>
      <c r="BD56" s="61">
        <v>1</v>
      </c>
      <c r="BE56" s="19"/>
      <c r="BF56" s="46" t="s">
        <v>33</v>
      </c>
      <c r="BG56" s="60" t="s">
        <v>290</v>
      </c>
      <c r="BH56" s="61">
        <v>1</v>
      </c>
      <c r="BI56" s="19"/>
      <c r="BJ56" s="19"/>
      <c r="BK56" s="64"/>
      <c r="BL56" s="64"/>
      <c r="BM56" s="64"/>
      <c r="BN56" s="64"/>
      <c r="BO56" s="64"/>
      <c r="BP56" s="64"/>
      <c r="BQ56" s="64"/>
    </row>
    <row r="57" spans="1:70" ht="14.25" x14ac:dyDescent="0.15">
      <c r="A57" s="64"/>
      <c r="B57" s="20" t="s">
        <v>102</v>
      </c>
      <c r="C57" s="21" t="s">
        <v>103</v>
      </c>
      <c r="D57" s="22">
        <v>-1</v>
      </c>
      <c r="E57" s="64"/>
      <c r="F57" s="20" t="s">
        <v>102</v>
      </c>
      <c r="G57" s="21" t="s">
        <v>103</v>
      </c>
      <c r="H57" s="22">
        <v>-1</v>
      </c>
      <c r="I57" s="67"/>
      <c r="J57" s="20" t="s">
        <v>102</v>
      </c>
      <c r="K57" s="21" t="s">
        <v>103</v>
      </c>
      <c r="L57" s="22">
        <v>-1</v>
      </c>
      <c r="M57" s="64"/>
      <c r="N57" s="20" t="s">
        <v>102</v>
      </c>
      <c r="O57" s="21" t="s">
        <v>103</v>
      </c>
      <c r="P57" s="22">
        <v>-1</v>
      </c>
      <c r="Q57" s="64"/>
      <c r="R57" s="7" t="s">
        <v>102</v>
      </c>
      <c r="S57" s="2" t="s">
        <v>103</v>
      </c>
      <c r="T57" s="8">
        <v>-1</v>
      </c>
      <c r="U57" s="64"/>
      <c r="V57" s="20" t="s">
        <v>102</v>
      </c>
      <c r="W57" s="21" t="s">
        <v>103</v>
      </c>
      <c r="X57" s="22">
        <v>-1</v>
      </c>
      <c r="Y57" s="64"/>
      <c r="Z57" s="20" t="s">
        <v>102</v>
      </c>
      <c r="AA57" s="21" t="s">
        <v>103</v>
      </c>
      <c r="AB57" s="22">
        <v>0</v>
      </c>
      <c r="AC57" s="19"/>
      <c r="AD57" s="20" t="s">
        <v>102</v>
      </c>
      <c r="AE57" s="21" t="s">
        <v>103</v>
      </c>
      <c r="AF57" s="22">
        <v>0</v>
      </c>
      <c r="AG57" s="19"/>
      <c r="AH57" s="20" t="s">
        <v>102</v>
      </c>
      <c r="AI57" s="21" t="s">
        <v>103</v>
      </c>
      <c r="AJ57" s="22">
        <v>0</v>
      </c>
      <c r="AK57" s="19"/>
      <c r="AL57" s="20" t="s">
        <v>102</v>
      </c>
      <c r="AM57" s="21" t="s">
        <v>103</v>
      </c>
      <c r="AN57" s="22">
        <v>0</v>
      </c>
      <c r="AO57" s="19"/>
      <c r="AP57" s="20" t="s">
        <v>102</v>
      </c>
      <c r="AQ57" s="21" t="s">
        <v>291</v>
      </c>
      <c r="AR57" s="22">
        <v>-1</v>
      </c>
      <c r="AS57" s="19"/>
      <c r="AT57" s="20" t="s">
        <v>102</v>
      </c>
      <c r="AU57" s="21" t="s">
        <v>291</v>
      </c>
      <c r="AV57" s="22">
        <v>0</v>
      </c>
      <c r="AW57" s="19"/>
      <c r="AX57" s="20" t="s">
        <v>102</v>
      </c>
      <c r="AY57" s="21" t="s">
        <v>291</v>
      </c>
      <c r="AZ57" s="22">
        <v>0</v>
      </c>
      <c r="BA57" s="19"/>
      <c r="BB57" s="20" t="s">
        <v>102</v>
      </c>
      <c r="BC57" s="21" t="s">
        <v>291</v>
      </c>
      <c r="BD57" s="22">
        <v>0</v>
      </c>
      <c r="BE57" s="19"/>
      <c r="BF57" s="20" t="s">
        <v>102</v>
      </c>
      <c r="BG57" s="21" t="s">
        <v>291</v>
      </c>
      <c r="BH57" s="22">
        <v>0</v>
      </c>
      <c r="BI57" s="19"/>
      <c r="BJ57" s="19"/>
      <c r="BK57" s="64"/>
      <c r="BL57" s="64"/>
      <c r="BM57" s="73" t="s">
        <v>185</v>
      </c>
      <c r="BN57" s="75" t="s">
        <v>186</v>
      </c>
      <c r="BO57" s="80">
        <f>BO39-BO26</f>
        <v>134.57025378399288</v>
      </c>
      <c r="BP57" s="80">
        <f>BP39-BP26</f>
        <v>122.89872207131386</v>
      </c>
      <c r="BQ57" s="75" t="s">
        <v>136</v>
      </c>
      <c r="BR57" s="40" t="s">
        <v>187</v>
      </c>
    </row>
    <row r="58" spans="1:70" ht="14.25" x14ac:dyDescent="0.15">
      <c r="A58" s="64"/>
      <c r="B58" s="20" t="s">
        <v>104</v>
      </c>
      <c r="C58" s="21" t="s">
        <v>105</v>
      </c>
      <c r="D58" s="22">
        <f>D56+D57</f>
        <v>-7</v>
      </c>
      <c r="E58" s="64"/>
      <c r="F58" s="20" t="s">
        <v>104</v>
      </c>
      <c r="G58" s="21" t="s">
        <v>105</v>
      </c>
      <c r="H58" s="22">
        <f>H56+H57</f>
        <v>-7</v>
      </c>
      <c r="I58" s="67"/>
      <c r="J58" s="20" t="s">
        <v>104</v>
      </c>
      <c r="K58" s="21" t="s">
        <v>105</v>
      </c>
      <c r="L58" s="22">
        <f>L56+L57</f>
        <v>-1</v>
      </c>
      <c r="M58" s="64"/>
      <c r="N58" s="20" t="s">
        <v>104</v>
      </c>
      <c r="O58" s="21" t="s">
        <v>105</v>
      </c>
      <c r="P58" s="22">
        <f>P56+P57</f>
        <v>-7</v>
      </c>
      <c r="Q58" s="64"/>
      <c r="R58" s="20" t="s">
        <v>104</v>
      </c>
      <c r="S58" s="21" t="s">
        <v>105</v>
      </c>
      <c r="T58" s="22">
        <f>T56+T57</f>
        <v>-7</v>
      </c>
      <c r="U58" s="64"/>
      <c r="V58" s="20" t="s">
        <v>104</v>
      </c>
      <c r="W58" s="21" t="s">
        <v>105</v>
      </c>
      <c r="X58" s="22">
        <f>X56+X57</f>
        <v>-7</v>
      </c>
      <c r="Y58" s="64"/>
      <c r="Z58" s="20" t="s">
        <v>104</v>
      </c>
      <c r="AA58" s="21" t="s">
        <v>105</v>
      </c>
      <c r="AB58" s="22">
        <v>1</v>
      </c>
      <c r="AC58" s="19"/>
      <c r="AD58" s="20" t="s">
        <v>104</v>
      </c>
      <c r="AE58" s="21" t="s">
        <v>105</v>
      </c>
      <c r="AF58" s="22">
        <v>1</v>
      </c>
      <c r="AG58" s="19"/>
      <c r="AH58" s="20" t="s">
        <v>104</v>
      </c>
      <c r="AI58" s="21" t="s">
        <v>105</v>
      </c>
      <c r="AJ58" s="22">
        <v>1</v>
      </c>
      <c r="AK58" s="19"/>
      <c r="AL58" s="20" t="s">
        <v>104</v>
      </c>
      <c r="AM58" s="21" t="s">
        <v>105</v>
      </c>
      <c r="AN58" s="22">
        <v>1</v>
      </c>
      <c r="AO58" s="19"/>
      <c r="AP58" s="20" t="s">
        <v>104</v>
      </c>
      <c r="AQ58" s="21" t="s">
        <v>292</v>
      </c>
      <c r="AR58" s="22">
        <f>AR56+AR57</f>
        <v>-7</v>
      </c>
      <c r="AS58" s="19"/>
      <c r="AT58" s="20" t="s">
        <v>104</v>
      </c>
      <c r="AU58" s="21" t="s">
        <v>292</v>
      </c>
      <c r="AV58" s="22">
        <v>1</v>
      </c>
      <c r="AW58" s="19"/>
      <c r="AX58" s="20" t="s">
        <v>104</v>
      </c>
      <c r="AY58" s="21" t="s">
        <v>292</v>
      </c>
      <c r="AZ58" s="22">
        <v>1</v>
      </c>
      <c r="BA58" s="19"/>
      <c r="BB58" s="20" t="s">
        <v>104</v>
      </c>
      <c r="BC58" s="21" t="s">
        <v>292</v>
      </c>
      <c r="BD58" s="22">
        <v>1</v>
      </c>
      <c r="BE58" s="19"/>
      <c r="BF58" s="20" t="s">
        <v>104</v>
      </c>
      <c r="BG58" s="21" t="s">
        <v>292</v>
      </c>
      <c r="BH58" s="22">
        <v>1</v>
      </c>
      <c r="BI58" s="19"/>
      <c r="BJ58" s="19"/>
      <c r="BK58" s="64"/>
      <c r="BL58" s="64"/>
      <c r="BM58" s="73"/>
      <c r="BN58" s="44" t="s">
        <v>188</v>
      </c>
      <c r="BO58" s="45">
        <f>BO29+BO57</f>
        <v>5.3414663311895083</v>
      </c>
      <c r="BP58" s="45">
        <f>BP29+BP57</f>
        <v>-6.3300653814895185</v>
      </c>
      <c r="BQ58" s="44" t="s">
        <v>133</v>
      </c>
      <c r="BR58" s="40" t="s">
        <v>189</v>
      </c>
    </row>
    <row r="59" spans="1:70" ht="14.25" x14ac:dyDescent="0.15">
      <c r="A59" s="64"/>
      <c r="B59" s="20" t="s">
        <v>34</v>
      </c>
      <c r="C59" s="21" t="s">
        <v>72</v>
      </c>
      <c r="D59" s="22">
        <v>1200</v>
      </c>
      <c r="E59" s="64"/>
      <c r="F59" s="20" t="s">
        <v>34</v>
      </c>
      <c r="G59" s="21" t="s">
        <v>72</v>
      </c>
      <c r="H59" s="22">
        <v>9600</v>
      </c>
      <c r="I59" s="67"/>
      <c r="J59" s="20" t="s">
        <v>34</v>
      </c>
      <c r="K59" s="21" t="s">
        <v>72</v>
      </c>
      <c r="L59" s="22">
        <v>1200</v>
      </c>
      <c r="M59" s="64"/>
      <c r="N59" s="20" t="s">
        <v>34</v>
      </c>
      <c r="O59" s="21" t="s">
        <v>72</v>
      </c>
      <c r="P59" s="22">
        <v>1200</v>
      </c>
      <c r="Q59" s="64"/>
      <c r="R59" s="16" t="s">
        <v>34</v>
      </c>
      <c r="S59" s="3" t="s">
        <v>72</v>
      </c>
      <c r="T59" s="17">
        <v>1200</v>
      </c>
      <c r="U59" s="64"/>
      <c r="V59" s="20" t="s">
        <v>34</v>
      </c>
      <c r="W59" s="21" t="s">
        <v>72</v>
      </c>
      <c r="X59" s="22">
        <v>1200</v>
      </c>
      <c r="Y59" s="64"/>
      <c r="Z59" s="101" t="s">
        <v>196</v>
      </c>
      <c r="AA59" s="21" t="s">
        <v>72</v>
      </c>
      <c r="AB59" s="102">
        <v>19200</v>
      </c>
      <c r="AC59" s="19"/>
      <c r="AD59" s="20" t="s">
        <v>34</v>
      </c>
      <c r="AE59" s="21" t="s">
        <v>72</v>
      </c>
      <c r="AF59" s="22">
        <v>9600</v>
      </c>
      <c r="AG59" s="19"/>
      <c r="AH59" s="20" t="s">
        <v>34</v>
      </c>
      <c r="AI59" s="21" t="s">
        <v>72</v>
      </c>
      <c r="AJ59" s="22">
        <v>9600</v>
      </c>
      <c r="AK59" s="19"/>
      <c r="AL59" s="20" t="s">
        <v>34</v>
      </c>
      <c r="AM59" s="21" t="s">
        <v>72</v>
      </c>
      <c r="AN59" s="22">
        <v>9600</v>
      </c>
      <c r="AO59" s="19"/>
      <c r="AP59" s="20" t="s">
        <v>293</v>
      </c>
      <c r="AQ59" s="21" t="s">
        <v>294</v>
      </c>
      <c r="AR59" s="22">
        <v>1200</v>
      </c>
      <c r="AS59" s="19"/>
      <c r="AT59" s="20" t="s">
        <v>293</v>
      </c>
      <c r="AU59" s="21" t="s">
        <v>294</v>
      </c>
      <c r="AV59" s="22">
        <v>1200</v>
      </c>
      <c r="AW59" s="19"/>
      <c r="AX59" s="20" t="s">
        <v>293</v>
      </c>
      <c r="AY59" s="21" t="s">
        <v>294</v>
      </c>
      <c r="AZ59" s="22">
        <v>1200</v>
      </c>
      <c r="BA59" s="19"/>
      <c r="BB59" s="20" t="s">
        <v>293</v>
      </c>
      <c r="BC59" s="21" t="s">
        <v>294</v>
      </c>
      <c r="BD59" s="22">
        <v>1200</v>
      </c>
      <c r="BE59" s="19"/>
      <c r="BF59" s="20" t="s">
        <v>293</v>
      </c>
      <c r="BG59" s="21" t="s">
        <v>294</v>
      </c>
      <c r="BH59" s="22">
        <v>1200</v>
      </c>
      <c r="BI59" s="19"/>
      <c r="BJ59" s="19"/>
      <c r="BK59" s="64"/>
      <c r="BL59" s="64"/>
      <c r="BM59" s="73"/>
      <c r="BN59" s="75" t="s">
        <v>188</v>
      </c>
      <c r="BO59" s="80">
        <f>BO58-10</f>
        <v>-4.6585336688104917</v>
      </c>
      <c r="BP59" s="80">
        <f>BP58-10</f>
        <v>-16.330065381489518</v>
      </c>
      <c r="BQ59" s="75" t="s">
        <v>133</v>
      </c>
      <c r="BR59" s="40" t="s">
        <v>190</v>
      </c>
    </row>
    <row r="60" spans="1:70" ht="14.25" x14ac:dyDescent="0.15">
      <c r="A60" s="64"/>
      <c r="B60" s="20"/>
      <c r="C60" s="21" t="s">
        <v>73</v>
      </c>
      <c r="D60" s="22">
        <f>10*LOG(D59)</f>
        <v>30.791812460476248</v>
      </c>
      <c r="E60" s="64"/>
      <c r="F60" s="20"/>
      <c r="G60" s="21" t="s">
        <v>73</v>
      </c>
      <c r="H60" s="22">
        <f>10*LOG(H59)</f>
        <v>39.822712330395682</v>
      </c>
      <c r="I60" s="67"/>
      <c r="J60" s="20"/>
      <c r="K60" s="21" t="s">
        <v>73</v>
      </c>
      <c r="L60" s="22">
        <f>10*LOG(L59)</f>
        <v>30.791812460476248</v>
      </c>
      <c r="M60" s="64"/>
      <c r="N60" s="20"/>
      <c r="O60" s="21" t="s">
        <v>73</v>
      </c>
      <c r="P60" s="22">
        <f>10*LOG(P59)</f>
        <v>30.791812460476248</v>
      </c>
      <c r="Q60" s="64"/>
      <c r="R60" s="16"/>
      <c r="S60" s="3" t="s">
        <v>73</v>
      </c>
      <c r="T60" s="17">
        <f>10*LOG(T59)</f>
        <v>30.791812460476248</v>
      </c>
      <c r="U60" s="64"/>
      <c r="V60" s="20"/>
      <c r="W60" s="21" t="s">
        <v>73</v>
      </c>
      <c r="X60" s="22">
        <f>10*LOG(X59)</f>
        <v>30.791812460476248</v>
      </c>
      <c r="Y60" s="64"/>
      <c r="Z60" s="20"/>
      <c r="AA60" s="21" t="s">
        <v>73</v>
      </c>
      <c r="AB60" s="103">
        <f>10*LOG(AB59)</f>
        <v>42.833012287035494</v>
      </c>
      <c r="AC60" s="19"/>
      <c r="AD60" s="20"/>
      <c r="AE60" s="21" t="s">
        <v>73</v>
      </c>
      <c r="AF60" s="103">
        <f>10*LOG(AF59)</f>
        <v>39.822712330395682</v>
      </c>
      <c r="AG60" s="19"/>
      <c r="AH60" s="20"/>
      <c r="AI60" s="21" t="s">
        <v>73</v>
      </c>
      <c r="AJ60" s="103">
        <f>10*LOG(AJ59)</f>
        <v>39.822712330395682</v>
      </c>
      <c r="AK60" s="19"/>
      <c r="AL60" s="20"/>
      <c r="AM60" s="21" t="s">
        <v>73</v>
      </c>
      <c r="AN60" s="103">
        <f>10*LOG(AN59)</f>
        <v>39.822712330395682</v>
      </c>
      <c r="AO60" s="19"/>
      <c r="AP60" s="20"/>
      <c r="AQ60" s="21" t="s">
        <v>295</v>
      </c>
      <c r="AR60" s="103">
        <f>10*LOG(AR59)</f>
        <v>30.791812460476248</v>
      </c>
      <c r="AS60" s="132"/>
      <c r="AT60" s="20"/>
      <c r="AU60" s="21" t="s">
        <v>295</v>
      </c>
      <c r="AV60" s="103">
        <f>10*LOG(AV59)</f>
        <v>30.791812460476248</v>
      </c>
      <c r="AW60" s="132"/>
      <c r="AX60" s="20"/>
      <c r="AY60" s="21" t="s">
        <v>295</v>
      </c>
      <c r="AZ60" s="103">
        <f>10*LOG(AZ59)</f>
        <v>30.791812460476248</v>
      </c>
      <c r="BA60" s="132"/>
      <c r="BB60" s="20"/>
      <c r="BC60" s="21" t="s">
        <v>295</v>
      </c>
      <c r="BD60" s="103">
        <f>10*LOG(BD59)</f>
        <v>30.791812460476248</v>
      </c>
      <c r="BE60" s="132"/>
      <c r="BF60" s="20"/>
      <c r="BG60" s="21" t="s">
        <v>295</v>
      </c>
      <c r="BH60" s="103">
        <f>10*LOG(BH59)</f>
        <v>30.791812460476248</v>
      </c>
      <c r="BI60" s="132"/>
      <c r="BJ60" s="132"/>
      <c r="BK60" s="64"/>
      <c r="BL60" s="64"/>
      <c r="BM60" s="64"/>
      <c r="BN60" s="64"/>
      <c r="BO60" s="64"/>
      <c r="BP60" s="64"/>
      <c r="BQ60" s="64"/>
    </row>
    <row r="61" spans="1:70" ht="14.25" x14ac:dyDescent="0.15">
      <c r="A61" s="64"/>
      <c r="B61" s="20" t="s">
        <v>93</v>
      </c>
      <c r="C61" s="21" t="s">
        <v>94</v>
      </c>
      <c r="D61" s="22">
        <f>10^-6</f>
        <v>9.9999999999999995E-7</v>
      </c>
      <c r="E61" s="64"/>
      <c r="F61" s="20" t="s">
        <v>93</v>
      </c>
      <c r="G61" s="21" t="s">
        <v>94</v>
      </c>
      <c r="H61" s="22">
        <f>10^-6</f>
        <v>9.9999999999999995E-7</v>
      </c>
      <c r="I61" s="67"/>
      <c r="J61" s="20" t="s">
        <v>93</v>
      </c>
      <c r="K61" s="21" t="s">
        <v>94</v>
      </c>
      <c r="L61" s="22">
        <f>10^-6</f>
        <v>9.9999999999999995E-7</v>
      </c>
      <c r="M61" s="64"/>
      <c r="N61" s="20" t="s">
        <v>93</v>
      </c>
      <c r="O61" s="21" t="s">
        <v>94</v>
      </c>
      <c r="P61" s="22">
        <f>10^-6</f>
        <v>9.9999999999999995E-7</v>
      </c>
      <c r="Q61" s="64"/>
      <c r="R61" s="7" t="s">
        <v>93</v>
      </c>
      <c r="S61" s="2" t="s">
        <v>94</v>
      </c>
      <c r="T61" s="8">
        <f>10^-6</f>
        <v>9.9999999999999995E-7</v>
      </c>
      <c r="U61" s="64"/>
      <c r="V61" s="20" t="s">
        <v>93</v>
      </c>
      <c r="W61" s="21" t="s">
        <v>94</v>
      </c>
      <c r="X61" s="22">
        <f>10^-6</f>
        <v>9.9999999999999995E-7</v>
      </c>
      <c r="Y61" s="64"/>
      <c r="Z61" s="20" t="s">
        <v>93</v>
      </c>
      <c r="AA61" s="21" t="s">
        <v>94</v>
      </c>
      <c r="AB61" s="105">
        <f>10^-6</f>
        <v>9.9999999999999995E-7</v>
      </c>
      <c r="AC61" s="19"/>
      <c r="AD61" s="20" t="s">
        <v>93</v>
      </c>
      <c r="AE61" s="21" t="s">
        <v>94</v>
      </c>
      <c r="AF61" s="106">
        <f>10^-6</f>
        <v>9.9999999999999995E-7</v>
      </c>
      <c r="AG61" s="19"/>
      <c r="AH61" s="20" t="s">
        <v>93</v>
      </c>
      <c r="AI61" s="21" t="s">
        <v>94</v>
      </c>
      <c r="AJ61" s="106">
        <f>10^-5</f>
        <v>1.0000000000000001E-5</v>
      </c>
      <c r="AK61" s="19"/>
      <c r="AL61" s="20" t="s">
        <v>93</v>
      </c>
      <c r="AM61" s="21" t="s">
        <v>94</v>
      </c>
      <c r="AN61" s="106">
        <f>10^-5</f>
        <v>1.0000000000000001E-5</v>
      </c>
      <c r="AO61" s="19"/>
      <c r="AP61" s="20" t="s">
        <v>93</v>
      </c>
      <c r="AQ61" s="21" t="s">
        <v>296</v>
      </c>
      <c r="AR61" s="22">
        <f>10^-6</f>
        <v>9.9999999999999995E-7</v>
      </c>
      <c r="AS61" s="19"/>
      <c r="AT61" s="20" t="s">
        <v>93</v>
      </c>
      <c r="AU61" s="21" t="s">
        <v>296</v>
      </c>
      <c r="AV61" s="22">
        <f>10^-6</f>
        <v>9.9999999999999995E-7</v>
      </c>
      <c r="AW61" s="19"/>
      <c r="AX61" s="20" t="s">
        <v>93</v>
      </c>
      <c r="AY61" s="21" t="s">
        <v>296</v>
      </c>
      <c r="AZ61" s="22">
        <f>10^-6</f>
        <v>9.9999999999999995E-7</v>
      </c>
      <c r="BA61" s="19"/>
      <c r="BB61" s="20" t="s">
        <v>93</v>
      </c>
      <c r="BC61" s="21" t="s">
        <v>296</v>
      </c>
      <c r="BD61" s="22">
        <f>10^-6</f>
        <v>9.9999999999999995E-7</v>
      </c>
      <c r="BE61" s="19"/>
      <c r="BF61" s="20" t="s">
        <v>93</v>
      </c>
      <c r="BG61" s="21" t="s">
        <v>296</v>
      </c>
      <c r="BH61" s="22">
        <f>10^-6</f>
        <v>9.9999999999999995E-7</v>
      </c>
      <c r="BI61" s="19"/>
      <c r="BJ61" s="19"/>
      <c r="BK61" s="64"/>
      <c r="BL61" s="64"/>
      <c r="BM61" s="64"/>
      <c r="BN61" s="64"/>
      <c r="BO61" s="64"/>
      <c r="BP61" s="64"/>
      <c r="BQ61" s="64"/>
    </row>
    <row r="62" spans="1:70" ht="14.25" x14ac:dyDescent="0.15">
      <c r="A62" s="64"/>
      <c r="B62" s="20" t="s">
        <v>35</v>
      </c>
      <c r="C62" s="21" t="s">
        <v>74</v>
      </c>
      <c r="D62" s="22">
        <f>D38-D52</f>
        <v>57.569162646984836</v>
      </c>
      <c r="E62" s="64"/>
      <c r="F62" s="20" t="s">
        <v>35</v>
      </c>
      <c r="G62" s="21" t="s">
        <v>74</v>
      </c>
      <c r="H62" s="22">
        <f>H38-H52</f>
        <v>60.845842941887241</v>
      </c>
      <c r="I62" s="67"/>
      <c r="J62" s="20" t="s">
        <v>35</v>
      </c>
      <c r="K62" s="21" t="s">
        <v>74</v>
      </c>
      <c r="L62" s="22">
        <f>L38-L52</f>
        <v>48.538262777065398</v>
      </c>
      <c r="M62" s="64"/>
      <c r="N62" s="20" t="s">
        <v>35</v>
      </c>
      <c r="O62" s="21" t="s">
        <v>74</v>
      </c>
      <c r="P62" s="22">
        <f>P38-P52</f>
        <v>77.550682003391955</v>
      </c>
      <c r="Q62" s="64"/>
      <c r="R62" s="7" t="s">
        <v>35</v>
      </c>
      <c r="S62" s="2" t="s">
        <v>74</v>
      </c>
      <c r="T62" s="8">
        <f>T38-T52</f>
        <v>70.560981960031768</v>
      </c>
      <c r="U62" s="64"/>
      <c r="V62" s="20" t="s">
        <v>35</v>
      </c>
      <c r="W62" s="21" t="s">
        <v>74</v>
      </c>
      <c r="X62" s="22">
        <f>X38-X52</f>
        <v>51.548562733705211</v>
      </c>
      <c r="Y62" s="64"/>
      <c r="Z62" s="20" t="s">
        <v>35</v>
      </c>
      <c r="AA62" s="21" t="s">
        <v>74</v>
      </c>
      <c r="AB62" s="93">
        <f>AB38-AB52</f>
        <v>56.058862690345023</v>
      </c>
      <c r="AC62" s="99"/>
      <c r="AD62" s="20" t="s">
        <v>35</v>
      </c>
      <c r="AE62" s="21" t="s">
        <v>74</v>
      </c>
      <c r="AF62" s="93">
        <f>AF38-AF52</f>
        <v>56.058862690345023</v>
      </c>
      <c r="AG62" s="99"/>
      <c r="AH62" s="20" t="s">
        <v>35</v>
      </c>
      <c r="AI62" s="21" t="s">
        <v>74</v>
      </c>
      <c r="AJ62" s="93">
        <f>AJ38-AJ52</f>
        <v>56.058862690345023</v>
      </c>
      <c r="AK62" s="99"/>
      <c r="AL62" s="20" t="s">
        <v>35</v>
      </c>
      <c r="AM62" s="21" t="s">
        <v>74</v>
      </c>
      <c r="AN62" s="93">
        <f>AN38-AN52</f>
        <v>56.058862690345023</v>
      </c>
      <c r="AO62" s="99"/>
      <c r="AP62" s="20" t="s">
        <v>35</v>
      </c>
      <c r="AQ62" s="21" t="s">
        <v>297</v>
      </c>
      <c r="AR62" s="103">
        <f>AR38-AR52</f>
        <v>77.868244551108546</v>
      </c>
      <c r="AS62" s="132"/>
      <c r="AT62" s="20" t="s">
        <v>35</v>
      </c>
      <c r="AU62" s="21" t="s">
        <v>297</v>
      </c>
      <c r="AV62" s="103">
        <f>AV38-AV52</f>
        <v>81.53008209011233</v>
      </c>
      <c r="AW62" s="132"/>
      <c r="AX62" s="20" t="s">
        <v>35</v>
      </c>
      <c r="AY62" s="21" t="s">
        <v>297</v>
      </c>
      <c r="AZ62" s="103">
        <f>AZ38-AZ52</f>
        <v>81.847644637828921</v>
      </c>
      <c r="BA62" s="132"/>
      <c r="BB62" s="20" t="s">
        <v>35</v>
      </c>
      <c r="BC62" s="21" t="s">
        <v>297</v>
      </c>
      <c r="BD62" s="103">
        <f>BD38-BD52</f>
        <v>67.948146706204199</v>
      </c>
      <c r="BE62" s="132"/>
      <c r="BF62" s="20" t="s">
        <v>35</v>
      </c>
      <c r="BG62" s="21" t="s">
        <v>297</v>
      </c>
      <c r="BH62" s="103">
        <f>BH38-BH52</f>
        <v>67.948146706204199</v>
      </c>
      <c r="BI62" s="132"/>
      <c r="BJ62" s="132"/>
      <c r="BK62" s="64"/>
      <c r="BL62" s="64"/>
      <c r="BM62" s="64"/>
      <c r="BN62" s="64"/>
      <c r="BO62" s="64"/>
      <c r="BP62" s="64"/>
      <c r="BQ62" s="64"/>
    </row>
    <row r="63" spans="1:70" ht="14.25" x14ac:dyDescent="0.15">
      <c r="A63" s="64"/>
      <c r="B63" s="20" t="s">
        <v>37</v>
      </c>
      <c r="C63" s="21" t="s">
        <v>95</v>
      </c>
      <c r="D63" s="22">
        <v>10.5</v>
      </c>
      <c r="E63" s="64"/>
      <c r="F63" s="20" t="s">
        <v>37</v>
      </c>
      <c r="G63" s="21" t="s">
        <v>95</v>
      </c>
      <c r="H63" s="22">
        <v>10.5</v>
      </c>
      <c r="I63" s="67"/>
      <c r="J63" s="20" t="s">
        <v>37</v>
      </c>
      <c r="K63" s="21" t="s">
        <v>95</v>
      </c>
      <c r="L63" s="22">
        <v>10.5</v>
      </c>
      <c r="M63" s="64"/>
      <c r="N63" s="20" t="s">
        <v>37</v>
      </c>
      <c r="O63" s="21" t="s">
        <v>95</v>
      </c>
      <c r="P63" s="22">
        <v>10.5</v>
      </c>
      <c r="Q63" s="64"/>
      <c r="R63" s="7" t="s">
        <v>37</v>
      </c>
      <c r="S63" s="2" t="s">
        <v>95</v>
      </c>
      <c r="T63" s="8">
        <v>10.5</v>
      </c>
      <c r="U63" s="64"/>
      <c r="V63" s="20" t="s">
        <v>37</v>
      </c>
      <c r="W63" s="21" t="s">
        <v>95</v>
      </c>
      <c r="X63" s="22">
        <v>10.5</v>
      </c>
      <c r="Y63" s="64"/>
      <c r="Z63" s="20" t="s">
        <v>37</v>
      </c>
      <c r="AA63" s="21" t="s">
        <v>95</v>
      </c>
      <c r="AB63" s="22">
        <v>10.5</v>
      </c>
      <c r="AC63" s="19"/>
      <c r="AD63" s="20" t="s">
        <v>37</v>
      </c>
      <c r="AE63" s="21" t="s">
        <v>95</v>
      </c>
      <c r="AF63" s="22">
        <v>10.5</v>
      </c>
      <c r="AG63" s="19"/>
      <c r="AH63" s="20" t="s">
        <v>37</v>
      </c>
      <c r="AI63" s="21" t="s">
        <v>95</v>
      </c>
      <c r="AJ63" s="22">
        <v>11.9</v>
      </c>
      <c r="AK63" s="19"/>
      <c r="AL63" s="20" t="s">
        <v>37</v>
      </c>
      <c r="AM63" s="21" t="s">
        <v>95</v>
      </c>
      <c r="AN63" s="22">
        <v>11.9</v>
      </c>
      <c r="AO63" s="19"/>
      <c r="AP63" s="20" t="s">
        <v>37</v>
      </c>
      <c r="AQ63" s="21" t="s">
        <v>298</v>
      </c>
      <c r="AR63" s="22">
        <v>10.5</v>
      </c>
      <c r="AS63" s="19"/>
      <c r="AT63" s="20" t="s">
        <v>37</v>
      </c>
      <c r="AU63" s="21" t="s">
        <v>298</v>
      </c>
      <c r="AV63" s="22">
        <v>10.5</v>
      </c>
      <c r="AW63" s="19"/>
      <c r="AX63" s="20" t="s">
        <v>37</v>
      </c>
      <c r="AY63" s="21" t="s">
        <v>298</v>
      </c>
      <c r="AZ63" s="22">
        <v>10.5</v>
      </c>
      <c r="BA63" s="19"/>
      <c r="BB63" s="20" t="s">
        <v>37</v>
      </c>
      <c r="BC63" s="21" t="s">
        <v>298</v>
      </c>
      <c r="BD63" s="22">
        <v>10.5</v>
      </c>
      <c r="BE63" s="19"/>
      <c r="BF63" s="20" t="s">
        <v>37</v>
      </c>
      <c r="BG63" s="21" t="s">
        <v>298</v>
      </c>
      <c r="BH63" s="22">
        <v>10.5</v>
      </c>
      <c r="BI63" s="19"/>
      <c r="BJ63" s="19"/>
      <c r="BK63" s="64"/>
      <c r="BL63" s="64"/>
      <c r="BM63" s="64"/>
      <c r="BN63" s="64"/>
      <c r="BO63" s="64"/>
      <c r="BP63" s="64"/>
      <c r="BQ63" s="64"/>
    </row>
    <row r="64" spans="1:70" ht="14.25" x14ac:dyDescent="0.15">
      <c r="A64" s="64"/>
      <c r="B64" s="20" t="s">
        <v>36</v>
      </c>
      <c r="C64" s="21" t="s">
        <v>75</v>
      </c>
      <c r="D64" s="22">
        <f>D63-D57-D56+D60</f>
        <v>48.291812460476251</v>
      </c>
      <c r="E64" s="64"/>
      <c r="F64" s="20" t="s">
        <v>36</v>
      </c>
      <c r="G64" s="21" t="s">
        <v>75</v>
      </c>
      <c r="H64" s="22">
        <f>H63-H57-H56+H60</f>
        <v>57.322712330395682</v>
      </c>
      <c r="I64" s="67"/>
      <c r="J64" s="20" t="s">
        <v>36</v>
      </c>
      <c r="K64" s="21" t="s">
        <v>75</v>
      </c>
      <c r="L64" s="22">
        <f>L63-L57-L56+L60</f>
        <v>42.291812460476251</v>
      </c>
      <c r="M64" s="64"/>
      <c r="N64" s="20" t="s">
        <v>36</v>
      </c>
      <c r="O64" s="21" t="s">
        <v>75</v>
      </c>
      <c r="P64" s="22">
        <f>P63-P57-P56+P60</f>
        <v>48.291812460476251</v>
      </c>
      <c r="Q64" s="64"/>
      <c r="R64" s="7" t="s">
        <v>36</v>
      </c>
      <c r="S64" s="2" t="s">
        <v>75</v>
      </c>
      <c r="T64" s="8">
        <f>T63-T57-T56+T60</f>
        <v>48.291812460476251</v>
      </c>
      <c r="U64" s="64"/>
      <c r="V64" s="20" t="s">
        <v>36</v>
      </c>
      <c r="W64" s="21" t="s">
        <v>75</v>
      </c>
      <c r="X64" s="22">
        <f>X63-X57-X56+X60</f>
        <v>48.291812460476251</v>
      </c>
      <c r="Y64" s="64"/>
      <c r="Z64" s="20" t="s">
        <v>36</v>
      </c>
      <c r="AA64" s="21" t="s">
        <v>75</v>
      </c>
      <c r="AB64" s="93">
        <f>AB63-AB57-AB56+AB60</f>
        <v>52.333012287035494</v>
      </c>
      <c r="AC64" s="99"/>
      <c r="AD64" s="20" t="s">
        <v>36</v>
      </c>
      <c r="AE64" s="21" t="s">
        <v>75</v>
      </c>
      <c r="AF64" s="93">
        <f>AF63-AF57-AF56+AF60</f>
        <v>49.322712330395682</v>
      </c>
      <c r="AG64" s="99"/>
      <c r="AH64" s="20" t="s">
        <v>36</v>
      </c>
      <c r="AI64" s="21" t="s">
        <v>75</v>
      </c>
      <c r="AJ64" s="93">
        <f>AJ63-AJ57-AJ56+AJ60</f>
        <v>50.72271233039568</v>
      </c>
      <c r="AK64" s="99"/>
      <c r="AL64" s="20" t="s">
        <v>36</v>
      </c>
      <c r="AM64" s="21" t="s">
        <v>75</v>
      </c>
      <c r="AN64" s="93">
        <f>AN63-AN57-AN56+AN60</f>
        <v>50.72271233039568</v>
      </c>
      <c r="AO64" s="99"/>
      <c r="AP64" s="20" t="s">
        <v>36</v>
      </c>
      <c r="AQ64" s="21" t="s">
        <v>299</v>
      </c>
      <c r="AR64" s="103">
        <f>AR63-AR57-AR56+AR60</f>
        <v>48.291812460476251</v>
      </c>
      <c r="AS64" s="132"/>
      <c r="AT64" s="20" t="s">
        <v>36</v>
      </c>
      <c r="AU64" s="21" t="s">
        <v>299</v>
      </c>
      <c r="AV64" s="103">
        <f>AV63-AV57-AV56+AV60</f>
        <v>40.291812460476251</v>
      </c>
      <c r="AW64" s="132"/>
      <c r="AX64" s="20" t="s">
        <v>36</v>
      </c>
      <c r="AY64" s="21" t="s">
        <v>299</v>
      </c>
      <c r="AZ64" s="103">
        <f>AZ63-AZ57-AZ56+AZ60</f>
        <v>40.291812460476251</v>
      </c>
      <c r="BA64" s="132"/>
      <c r="BB64" s="20" t="s">
        <v>36</v>
      </c>
      <c r="BC64" s="21" t="s">
        <v>299</v>
      </c>
      <c r="BD64" s="103">
        <f>BD63-BD57-BD56+BD60</f>
        <v>40.291812460476251</v>
      </c>
      <c r="BE64" s="132"/>
      <c r="BF64" s="20" t="s">
        <v>36</v>
      </c>
      <c r="BG64" s="21" t="s">
        <v>299</v>
      </c>
      <c r="BH64" s="103">
        <f>BH63-BH57-BH56+BH60</f>
        <v>40.291812460476251</v>
      </c>
      <c r="BI64" s="132"/>
      <c r="BJ64" s="132"/>
      <c r="BK64" s="64"/>
      <c r="BL64" s="64"/>
      <c r="BM64" s="64"/>
      <c r="BN64" s="64"/>
      <c r="BO64" s="64"/>
      <c r="BP64" s="64"/>
      <c r="BQ64" s="64"/>
    </row>
    <row r="65" spans="1:69" ht="13.5" thickBot="1" x14ac:dyDescent="0.2">
      <c r="A65" s="64"/>
      <c r="B65" s="50" t="s">
        <v>96</v>
      </c>
      <c r="C65" s="51" t="s">
        <v>116</v>
      </c>
      <c r="D65" s="53">
        <f>D62-D64</f>
        <v>9.2773501865085848</v>
      </c>
      <c r="E65" s="64"/>
      <c r="F65" s="50" t="s">
        <v>96</v>
      </c>
      <c r="G65" s="51" t="s">
        <v>116</v>
      </c>
      <c r="H65" s="62">
        <f>H62-H64</f>
        <v>3.5231306114915597</v>
      </c>
      <c r="I65" s="67"/>
      <c r="J65" s="50" t="s">
        <v>96</v>
      </c>
      <c r="K65" s="51" t="s">
        <v>116</v>
      </c>
      <c r="L65" s="53">
        <f>L62-L64</f>
        <v>6.2464503165891472</v>
      </c>
      <c r="M65" s="64"/>
      <c r="N65" s="50" t="s">
        <v>96</v>
      </c>
      <c r="O65" s="51" t="s">
        <v>116</v>
      </c>
      <c r="P65" s="53">
        <f>P62-P64</f>
        <v>29.258869542915704</v>
      </c>
      <c r="Q65" s="64"/>
      <c r="R65" s="23" t="s">
        <v>96</v>
      </c>
      <c r="S65" s="24" t="s">
        <v>116</v>
      </c>
      <c r="T65" s="25">
        <f>T62-T64</f>
        <v>22.269169499555517</v>
      </c>
      <c r="U65" s="64"/>
      <c r="V65" s="50" t="s">
        <v>96</v>
      </c>
      <c r="W65" s="51" t="s">
        <v>116</v>
      </c>
      <c r="X65" s="53">
        <f>X62-X64</f>
        <v>3.2567502732289597</v>
      </c>
      <c r="Y65" s="64"/>
      <c r="Z65" s="50" t="s">
        <v>96</v>
      </c>
      <c r="AA65" s="51" t="s">
        <v>116</v>
      </c>
      <c r="AB65" s="94">
        <f>AB62-AB64</f>
        <v>3.7258504033095292</v>
      </c>
      <c r="AC65" s="99"/>
      <c r="AD65" s="50" t="s">
        <v>96</v>
      </c>
      <c r="AE65" s="51" t="s">
        <v>116</v>
      </c>
      <c r="AF65" s="94">
        <f>AF62-AF64</f>
        <v>6.7361503599493417</v>
      </c>
      <c r="AG65" s="99"/>
      <c r="AH65" s="50" t="s">
        <v>96</v>
      </c>
      <c r="AI65" s="51" t="s">
        <v>116</v>
      </c>
      <c r="AJ65" s="94">
        <f>AJ62-AJ64</f>
        <v>5.3361503599493432</v>
      </c>
      <c r="AK65" s="99"/>
      <c r="AL65" s="50" t="s">
        <v>96</v>
      </c>
      <c r="AM65" s="51" t="s">
        <v>116</v>
      </c>
      <c r="AN65" s="94">
        <f>AN62-AN64</f>
        <v>5.3361503599493432</v>
      </c>
      <c r="AO65" s="99"/>
      <c r="AP65" s="50" t="s">
        <v>96</v>
      </c>
      <c r="AQ65" s="51" t="s">
        <v>300</v>
      </c>
      <c r="AR65" s="95">
        <f>AR62-AR64</f>
        <v>29.576432090632295</v>
      </c>
      <c r="AS65" s="132"/>
      <c r="AT65" s="50" t="s">
        <v>96</v>
      </c>
      <c r="AU65" s="51" t="s">
        <v>300</v>
      </c>
      <c r="AV65" s="95">
        <f>AV62-AV64</f>
        <v>41.238269629636079</v>
      </c>
      <c r="AW65" s="132"/>
      <c r="AX65" s="50" t="s">
        <v>96</v>
      </c>
      <c r="AY65" s="51" t="s">
        <v>300</v>
      </c>
      <c r="AZ65" s="95">
        <f>AZ62-AZ64</f>
        <v>41.55583217735267</v>
      </c>
      <c r="BA65" s="132"/>
      <c r="BB65" s="50" t="s">
        <v>96</v>
      </c>
      <c r="BC65" s="51" t="s">
        <v>300</v>
      </c>
      <c r="BD65" s="95">
        <f>BD62-BD64</f>
        <v>27.656334245727948</v>
      </c>
      <c r="BE65" s="132"/>
      <c r="BF65" s="50" t="s">
        <v>96</v>
      </c>
      <c r="BG65" s="51" t="s">
        <v>300</v>
      </c>
      <c r="BH65" s="95">
        <f>BH62-BH64</f>
        <v>27.656334245727948</v>
      </c>
      <c r="BI65" s="132"/>
      <c r="BJ65" s="132"/>
      <c r="BK65" s="64"/>
      <c r="BL65" s="64"/>
      <c r="BM65" s="64"/>
      <c r="BN65" s="64"/>
      <c r="BO65" s="64"/>
      <c r="BP65" s="64"/>
      <c r="BQ65" s="64"/>
    </row>
    <row r="66" spans="1:69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64"/>
      <c r="BL66" s="64"/>
      <c r="BM66" s="64"/>
      <c r="BN66" s="64"/>
      <c r="BO66" s="64"/>
      <c r="BP66" s="64"/>
      <c r="BQ66" s="64"/>
    </row>
    <row r="67" spans="1:69" ht="14.25" x14ac:dyDescent="0.15">
      <c r="A67" s="64"/>
      <c r="B67" s="64"/>
      <c r="C67" s="64"/>
      <c r="D67" s="64"/>
      <c r="E67" s="64"/>
      <c r="F67" s="64" t="s">
        <v>118</v>
      </c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20" t="s">
        <v>197</v>
      </c>
      <c r="AA67" s="21" t="s">
        <v>74</v>
      </c>
      <c r="AB67" s="93">
        <f>AB38-AB51</f>
        <v>13.048562733705211</v>
      </c>
      <c r="AC67" s="64"/>
      <c r="AD67" s="20" t="s">
        <v>197</v>
      </c>
      <c r="AE67" s="21" t="s">
        <v>74</v>
      </c>
      <c r="AF67" s="93">
        <f>AF38-AF51</f>
        <v>14.29795009978821</v>
      </c>
      <c r="AG67" s="64"/>
      <c r="AH67" s="20" t="s">
        <v>197</v>
      </c>
      <c r="AI67" s="21" t="s">
        <v>74</v>
      </c>
      <c r="AJ67" s="93">
        <f>AJ38-AJ51</f>
        <v>13.387145406314886</v>
      </c>
      <c r="AK67" s="64"/>
      <c r="AL67" s="20" t="s">
        <v>197</v>
      </c>
      <c r="AM67" s="21" t="s">
        <v>74</v>
      </c>
      <c r="AN67" s="93">
        <f>AN38-AN51</f>
        <v>16.516437595951771</v>
      </c>
      <c r="AO67" s="64"/>
      <c r="AP67" s="64"/>
      <c r="AQ67" s="64"/>
      <c r="AR67" s="64"/>
      <c r="AS67" s="64"/>
      <c r="AT67" s="20" t="s">
        <v>197</v>
      </c>
      <c r="AU67" s="21" t="s">
        <v>74</v>
      </c>
      <c r="AV67" s="93">
        <f>AV38-AV51</f>
        <v>44.540382046752143</v>
      </c>
      <c r="AW67" s="64"/>
      <c r="AX67" s="20" t="s">
        <v>197</v>
      </c>
      <c r="AY67" s="21" t="s">
        <v>74</v>
      </c>
      <c r="AZ67" s="93">
        <f>AZ38-AZ51</f>
        <v>39.806444811269671</v>
      </c>
      <c r="BA67" s="99"/>
      <c r="BB67" s="20" t="s">
        <v>197</v>
      </c>
      <c r="BC67" s="21" t="s">
        <v>74</v>
      </c>
      <c r="BD67" s="93">
        <f>BD38-BD51</f>
        <v>30.958446662844011</v>
      </c>
      <c r="BE67" s="64"/>
      <c r="BF67" s="20" t="s">
        <v>197</v>
      </c>
      <c r="BG67" s="21" t="s">
        <v>74</v>
      </c>
      <c r="BH67" s="93">
        <f>BH38-BH51</f>
        <v>30.958446662844011</v>
      </c>
      <c r="BI67" s="99"/>
      <c r="BJ67" s="99"/>
      <c r="BK67" s="64"/>
      <c r="BL67" s="64"/>
      <c r="BM67" s="64"/>
      <c r="BN67" s="64"/>
      <c r="BO67" s="64"/>
      <c r="BP67" s="64"/>
      <c r="BQ67" s="64"/>
    </row>
    <row r="68" spans="1:69" ht="14.25" x14ac:dyDescent="0.15">
      <c r="A68" s="64"/>
      <c r="D68" s="64"/>
      <c r="E68" s="64"/>
      <c r="F68" s="64"/>
      <c r="G68" s="64"/>
      <c r="H68" s="64"/>
      <c r="I68" s="64"/>
      <c r="J68" s="64"/>
      <c r="Z68" s="20" t="s">
        <v>198</v>
      </c>
      <c r="AA68" s="21" t="s">
        <v>75</v>
      </c>
      <c r="AB68" s="104">
        <f>AB63+AB56+AB57+AB58</f>
        <v>12.5</v>
      </c>
      <c r="AD68" s="20" t="s">
        <v>198</v>
      </c>
      <c r="AE68" s="21" t="s">
        <v>75</v>
      </c>
      <c r="AF68" s="104">
        <f>AF63+AF56+AF57+AF58</f>
        <v>12.5</v>
      </c>
      <c r="AH68" s="20" t="s">
        <v>198</v>
      </c>
      <c r="AI68" s="21" t="s">
        <v>75</v>
      </c>
      <c r="AJ68" s="104">
        <f>AJ63+AJ56+AJ57+AJ58</f>
        <v>13.9</v>
      </c>
      <c r="AL68" s="20" t="s">
        <v>198</v>
      </c>
      <c r="AM68" s="21" t="s">
        <v>75</v>
      </c>
      <c r="AN68" s="104">
        <f>AN63+AN56+AN57+AN58</f>
        <v>13.9</v>
      </c>
      <c r="AT68" s="20" t="s">
        <v>198</v>
      </c>
      <c r="AU68" s="21" t="s">
        <v>75</v>
      </c>
      <c r="AV68" s="104">
        <f>AV74</f>
        <v>18.099983868153629</v>
      </c>
      <c r="AX68" s="20" t="s">
        <v>198</v>
      </c>
      <c r="AY68" s="21" t="s">
        <v>75</v>
      </c>
      <c r="AZ68" s="104">
        <f>AZ74</f>
        <v>11.860896458710442</v>
      </c>
      <c r="BA68" s="134"/>
      <c r="BB68" s="20" t="s">
        <v>198</v>
      </c>
      <c r="BC68" s="21" t="s">
        <v>75</v>
      </c>
      <c r="BD68" s="104">
        <f>BD74</f>
        <v>18.099983868153629</v>
      </c>
      <c r="BF68" s="20" t="s">
        <v>198</v>
      </c>
      <c r="BG68" s="21" t="s">
        <v>75</v>
      </c>
      <c r="BH68" s="104">
        <f>BH74</f>
        <v>11.860896458710442</v>
      </c>
      <c r="BI68" s="134"/>
      <c r="BJ68" s="134"/>
    </row>
    <row r="69" spans="1:69" ht="13.5" thickBot="1" x14ac:dyDescent="0.2">
      <c r="Z69" s="50" t="s">
        <v>96</v>
      </c>
      <c r="AA69" s="51" t="s">
        <v>116</v>
      </c>
      <c r="AB69" s="94">
        <f>AB67-AB68</f>
        <v>0.5485627337052108</v>
      </c>
      <c r="AD69" s="50" t="s">
        <v>96</v>
      </c>
      <c r="AE69" s="51" t="s">
        <v>116</v>
      </c>
      <c r="AF69" s="94">
        <f>AF67-AF68</f>
        <v>1.7979500997882099</v>
      </c>
      <c r="AH69" s="50" t="s">
        <v>96</v>
      </c>
      <c r="AI69" s="51" t="s">
        <v>116</v>
      </c>
      <c r="AJ69" s="94">
        <f>AJ67-AJ68</f>
        <v>-0.51285459368511432</v>
      </c>
      <c r="AL69" s="50" t="s">
        <v>96</v>
      </c>
      <c r="AM69" s="51" t="s">
        <v>116</v>
      </c>
      <c r="AN69" s="94">
        <f>AN67-AN68</f>
        <v>2.6164375959517709</v>
      </c>
      <c r="AT69" s="50" t="s">
        <v>96</v>
      </c>
      <c r="AU69" s="51" t="s">
        <v>116</v>
      </c>
      <c r="AV69" s="94">
        <f>AV67-AV68</f>
        <v>26.440398178598514</v>
      </c>
      <c r="AX69" s="50" t="s">
        <v>96</v>
      </c>
      <c r="AY69" s="51" t="s">
        <v>116</v>
      </c>
      <c r="AZ69" s="94">
        <f>AZ67-AZ68</f>
        <v>27.945548352559229</v>
      </c>
      <c r="BA69" s="99"/>
      <c r="BB69" s="50" t="s">
        <v>96</v>
      </c>
      <c r="BC69" s="51" t="s">
        <v>116</v>
      </c>
      <c r="BD69" s="94">
        <f>BD67-BD68</f>
        <v>12.858462794690382</v>
      </c>
      <c r="BF69" s="50" t="s">
        <v>96</v>
      </c>
      <c r="BG69" s="51" t="s">
        <v>116</v>
      </c>
      <c r="BH69" s="94">
        <f>BH67-BH68</f>
        <v>19.097550204133569</v>
      </c>
      <c r="BI69" s="99"/>
      <c r="BJ69" s="99"/>
    </row>
    <row r="70" spans="1:69" ht="13.5" x14ac:dyDescent="0.15">
      <c r="R70" s="40"/>
      <c r="S70" s="40"/>
      <c r="T70" s="40"/>
      <c r="U70" s="40"/>
      <c r="V70" s="40"/>
      <c r="W70" s="40"/>
      <c r="X70" s="40"/>
    </row>
    <row r="71" spans="1:69" ht="13.5" x14ac:dyDescent="0.15">
      <c r="R71" s="40"/>
      <c r="S71" s="40"/>
      <c r="T71" s="40"/>
      <c r="U71" s="40"/>
      <c r="V71" s="40"/>
      <c r="W71" s="40"/>
      <c r="X71" s="40"/>
    </row>
    <row r="72" spans="1:69" ht="13.5" x14ac:dyDescent="0.15">
      <c r="R72" s="40"/>
      <c r="AT72" s="1" t="s">
        <v>303</v>
      </c>
      <c r="AU72" s="1">
        <v>18750</v>
      </c>
      <c r="AV72" s="133">
        <f>10*LOG(AV13*AV46*AU72)+30</f>
        <v>-131.09998386815363</v>
      </c>
      <c r="AX72" s="1" t="s">
        <v>307</v>
      </c>
      <c r="AY72" s="1">
        <v>12500</v>
      </c>
      <c r="AZ72" s="133">
        <f>10*LOG(AZ13*AZ46*AY72)+30</f>
        <v>-132.86089645871044</v>
      </c>
      <c r="BA72" s="133"/>
      <c r="BB72" s="1" t="s">
        <v>303</v>
      </c>
      <c r="BC72" s="1">
        <v>18750</v>
      </c>
      <c r="BD72" s="133">
        <f>10*LOG(BD13*BD46*BC72)+30</f>
        <v>-131.09998386815363</v>
      </c>
      <c r="BF72" s="1" t="s">
        <v>307</v>
      </c>
      <c r="BG72" s="1">
        <v>12500</v>
      </c>
      <c r="BH72" s="133">
        <f>10*LOG(BH13*BH46*BG72)+30</f>
        <v>-132.86089645871044</v>
      </c>
      <c r="BI72" s="133"/>
      <c r="BJ72" s="133"/>
    </row>
    <row r="73" spans="1:69" ht="13.5" x14ac:dyDescent="0.15">
      <c r="R73" s="40"/>
      <c r="AT73" s="1" t="s">
        <v>304</v>
      </c>
      <c r="AV73" s="1">
        <v>-113</v>
      </c>
      <c r="AX73" s="1" t="s">
        <v>304</v>
      </c>
      <c r="AZ73" s="1">
        <v>-121</v>
      </c>
      <c r="BB73" s="1" t="s">
        <v>304</v>
      </c>
      <c r="BD73" s="1">
        <v>-113</v>
      </c>
      <c r="BF73" s="1" t="s">
        <v>304</v>
      </c>
      <c r="BH73" s="1">
        <v>-121</v>
      </c>
    </row>
    <row r="74" spans="1:69" ht="13.5" x14ac:dyDescent="0.15">
      <c r="R74" s="40"/>
      <c r="AT74" s="1" t="s">
        <v>305</v>
      </c>
      <c r="AV74" s="133">
        <f>AV73-AV72</f>
        <v>18.099983868153629</v>
      </c>
      <c r="AX74" s="1" t="s">
        <v>305</v>
      </c>
      <c r="AZ74" s="133">
        <f>AZ73-AZ72</f>
        <v>11.860896458710442</v>
      </c>
      <c r="BA74" s="133"/>
      <c r="BB74" s="1" t="s">
        <v>305</v>
      </c>
      <c r="BD74" s="133">
        <f>BD73-BD72</f>
        <v>18.099983868153629</v>
      </c>
      <c r="BF74" s="1" t="s">
        <v>305</v>
      </c>
      <c r="BH74" s="133">
        <f>BH73-BH72</f>
        <v>11.860896458710442</v>
      </c>
      <c r="BI74" s="133"/>
      <c r="BJ74" s="133"/>
    </row>
    <row r="76" spans="1:69" x14ac:dyDescent="0.15">
      <c r="AT76" s="1" t="s">
        <v>308</v>
      </c>
    </row>
    <row r="77" spans="1:69" x14ac:dyDescent="0.15">
      <c r="AT77" s="1" t="s">
        <v>309</v>
      </c>
    </row>
  </sheetData>
  <mergeCells count="99">
    <mergeCell ref="BC33:BD33"/>
    <mergeCell ref="BG33:BH33"/>
    <mergeCell ref="BB15:BD15"/>
    <mergeCell ref="BF15:BH15"/>
    <mergeCell ref="BB24:BD24"/>
    <mergeCell ref="BF24:BH24"/>
    <mergeCell ref="BB32:BD32"/>
    <mergeCell ref="BF32:BH32"/>
    <mergeCell ref="BB2:BD2"/>
    <mergeCell ref="BF2:BH2"/>
    <mergeCell ref="BC3:BD3"/>
    <mergeCell ref="BG3:BH3"/>
    <mergeCell ref="BC4:BD4"/>
    <mergeCell ref="BG4:BH4"/>
    <mergeCell ref="AT32:AV32"/>
    <mergeCell ref="AU33:AV33"/>
    <mergeCell ref="AX2:AZ2"/>
    <mergeCell ref="AY3:AZ3"/>
    <mergeCell ref="AY4:AZ4"/>
    <mergeCell ref="AX15:AZ15"/>
    <mergeCell ref="AX24:AZ24"/>
    <mergeCell ref="AX32:AZ32"/>
    <mergeCell ref="AY33:AZ33"/>
    <mergeCell ref="AT2:AV2"/>
    <mergeCell ref="AU3:AV3"/>
    <mergeCell ref="AU4:AV4"/>
    <mergeCell ref="AT15:AV15"/>
    <mergeCell ref="AT24:AV24"/>
    <mergeCell ref="AP2:AR2"/>
    <mergeCell ref="AQ3:AR3"/>
    <mergeCell ref="AP15:AR15"/>
    <mergeCell ref="AP24:AR24"/>
    <mergeCell ref="AP32:AR32"/>
    <mergeCell ref="AQ33:AR33"/>
    <mergeCell ref="AQ4:AR4"/>
    <mergeCell ref="AM33:AN33"/>
    <mergeCell ref="AI3:AJ3"/>
    <mergeCell ref="AI4:AJ4"/>
    <mergeCell ref="AH15:AJ15"/>
    <mergeCell ref="AH24:AJ24"/>
    <mergeCell ref="AH32:AJ32"/>
    <mergeCell ref="AI33:AJ33"/>
    <mergeCell ref="AM3:AN3"/>
    <mergeCell ref="AM4:AN4"/>
    <mergeCell ref="AL15:AN15"/>
    <mergeCell ref="AL24:AN24"/>
    <mergeCell ref="AL32:AN32"/>
    <mergeCell ref="AE3:AF3"/>
    <mergeCell ref="AE4:AF4"/>
    <mergeCell ref="AD15:AF15"/>
    <mergeCell ref="AD24:AF24"/>
    <mergeCell ref="AD32:AF32"/>
    <mergeCell ref="AE33:AF33"/>
    <mergeCell ref="Z32:AB32"/>
    <mergeCell ref="C33:D33"/>
    <mergeCell ref="G33:H33"/>
    <mergeCell ref="K33:L33"/>
    <mergeCell ref="O33:P33"/>
    <mergeCell ref="S33:T33"/>
    <mergeCell ref="W33:X33"/>
    <mergeCell ref="AA33:AB33"/>
    <mergeCell ref="B32:D32"/>
    <mergeCell ref="F32:H32"/>
    <mergeCell ref="J32:L32"/>
    <mergeCell ref="N32:P32"/>
    <mergeCell ref="R32:T32"/>
    <mergeCell ref="V32:X32"/>
    <mergeCell ref="Z15:AB15"/>
    <mergeCell ref="B24:D24"/>
    <mergeCell ref="F24:H24"/>
    <mergeCell ref="J24:L24"/>
    <mergeCell ref="N24:P24"/>
    <mergeCell ref="R24:T24"/>
    <mergeCell ref="V24:X24"/>
    <mergeCell ref="Z24:AB24"/>
    <mergeCell ref="B15:D15"/>
    <mergeCell ref="F15:H15"/>
    <mergeCell ref="J15:L15"/>
    <mergeCell ref="N15:P15"/>
    <mergeCell ref="R15:T15"/>
    <mergeCell ref="V15:X15"/>
    <mergeCell ref="S3:T3"/>
    <mergeCell ref="W3:X3"/>
    <mergeCell ref="AA3:AB3"/>
    <mergeCell ref="C4:D4"/>
    <mergeCell ref="G4:H4"/>
    <mergeCell ref="K4:L4"/>
    <mergeCell ref="O4:P4"/>
    <mergeCell ref="S4:T4"/>
    <mergeCell ref="W4:X4"/>
    <mergeCell ref="AA4:AB4"/>
    <mergeCell ref="B2:D2"/>
    <mergeCell ref="F2:H2"/>
    <mergeCell ref="J2:L2"/>
    <mergeCell ref="N2:P2"/>
    <mergeCell ref="C3:D3"/>
    <mergeCell ref="G3:H3"/>
    <mergeCell ref="K3:L3"/>
    <mergeCell ref="O3:P3"/>
  </mergeCells>
  <phoneticPr fontId="1"/>
  <pageMargins left="0.35433070866141736" right="0" top="0" bottom="0" header="0.51181102362204722" footer="0.51181102362204722"/>
  <pageSetup paperSize="8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58" workbookViewId="0">
      <selection activeCell="M74" sqref="M74"/>
    </sheetView>
  </sheetViews>
  <sheetFormatPr defaultRowHeight="13.5" x14ac:dyDescent="0.15"/>
  <sheetData>
    <row r="1" spans="1:10" x14ac:dyDescent="0.15">
      <c r="A1" t="s">
        <v>232</v>
      </c>
    </row>
    <row r="2" spans="1:10" x14ac:dyDescent="0.15">
      <c r="A2" s="107" t="s">
        <v>207</v>
      </c>
      <c r="B2" s="108"/>
      <c r="C2" s="108"/>
      <c r="D2" s="108"/>
      <c r="E2" s="108"/>
      <c r="F2" s="108"/>
      <c r="G2" s="108"/>
      <c r="H2" s="108"/>
      <c r="I2" s="115" t="s">
        <v>229</v>
      </c>
      <c r="J2" s="109"/>
    </row>
    <row r="3" spans="1:10" x14ac:dyDescent="0.15">
      <c r="A3" s="110"/>
      <c r="B3" s="18" t="s">
        <v>0</v>
      </c>
      <c r="C3" s="18" t="s">
        <v>214</v>
      </c>
      <c r="D3" s="18" t="s">
        <v>215</v>
      </c>
      <c r="E3" s="18" t="s">
        <v>216</v>
      </c>
      <c r="F3" s="18" t="s">
        <v>217</v>
      </c>
      <c r="G3" s="18" t="s">
        <v>231</v>
      </c>
      <c r="H3" s="36" t="s">
        <v>107</v>
      </c>
      <c r="I3" s="110"/>
      <c r="J3" s="111"/>
    </row>
    <row r="4" spans="1:10" x14ac:dyDescent="0.15">
      <c r="A4" s="110"/>
      <c r="B4" s="18" t="s">
        <v>209</v>
      </c>
      <c r="C4" s="18" t="s">
        <v>219</v>
      </c>
      <c r="D4" s="18"/>
      <c r="E4" s="18"/>
      <c r="F4" s="18"/>
      <c r="G4" s="18"/>
      <c r="H4" s="18"/>
      <c r="I4" s="110"/>
      <c r="J4" s="111"/>
    </row>
    <row r="5" spans="1:10" x14ac:dyDescent="0.15">
      <c r="A5" s="110"/>
      <c r="B5" s="18" t="s">
        <v>210</v>
      </c>
      <c r="C5" s="18" t="s">
        <v>218</v>
      </c>
      <c r="D5" s="18"/>
      <c r="E5" s="18"/>
      <c r="F5" s="18"/>
      <c r="G5" s="18"/>
      <c r="H5" s="18"/>
      <c r="I5" s="110" t="s">
        <v>225</v>
      </c>
      <c r="J5" s="111"/>
    </row>
    <row r="6" spans="1:10" x14ac:dyDescent="0.15">
      <c r="A6" s="110"/>
      <c r="B6" s="18" t="s">
        <v>211</v>
      </c>
      <c r="C6" s="18" t="s">
        <v>220</v>
      </c>
      <c r="D6" s="18"/>
      <c r="E6" s="18"/>
      <c r="F6" s="18"/>
      <c r="G6" s="18"/>
      <c r="H6" s="18"/>
      <c r="I6" s="110" t="s">
        <v>224</v>
      </c>
      <c r="J6" s="111"/>
    </row>
    <row r="7" spans="1:10" x14ac:dyDescent="0.15">
      <c r="A7" s="112"/>
      <c r="B7" s="113" t="s">
        <v>212</v>
      </c>
      <c r="C7" s="113" t="s">
        <v>221</v>
      </c>
      <c r="D7" s="113"/>
      <c r="E7" s="113"/>
      <c r="F7" s="113"/>
      <c r="G7" s="113"/>
      <c r="H7" s="113"/>
      <c r="I7" s="112" t="s">
        <v>226</v>
      </c>
      <c r="J7" s="114"/>
    </row>
    <row r="8" spans="1:10" x14ac:dyDescent="0.15">
      <c r="A8" s="107" t="s">
        <v>208</v>
      </c>
      <c r="B8" s="108"/>
      <c r="C8" s="108"/>
      <c r="D8" s="108"/>
      <c r="E8" s="108"/>
      <c r="F8" s="108"/>
      <c r="G8" s="108"/>
      <c r="H8" s="108"/>
      <c r="I8" s="115" t="s">
        <v>230</v>
      </c>
      <c r="J8" s="109"/>
    </row>
    <row r="9" spans="1:10" x14ac:dyDescent="0.15">
      <c r="A9" s="110"/>
      <c r="B9" s="18" t="s">
        <v>0</v>
      </c>
      <c r="C9" s="18" t="s">
        <v>214</v>
      </c>
      <c r="D9" s="18" t="s">
        <v>215</v>
      </c>
      <c r="E9" s="18" t="s">
        <v>216</v>
      </c>
      <c r="F9" s="18" t="s">
        <v>217</v>
      </c>
      <c r="G9" s="18"/>
      <c r="H9" s="18"/>
      <c r="I9" s="110"/>
      <c r="J9" s="111"/>
    </row>
    <row r="10" spans="1:10" x14ac:dyDescent="0.15">
      <c r="A10" s="110"/>
      <c r="B10" s="18" t="s">
        <v>209</v>
      </c>
      <c r="C10" s="18" t="s">
        <v>219</v>
      </c>
      <c r="D10" s="18"/>
      <c r="E10" s="18"/>
      <c r="F10" s="18"/>
      <c r="G10" s="18"/>
      <c r="H10" s="18"/>
      <c r="I10" s="110"/>
      <c r="J10" s="111"/>
    </row>
    <row r="11" spans="1:10" x14ac:dyDescent="0.15">
      <c r="A11" s="110"/>
      <c r="B11" s="18" t="s">
        <v>210</v>
      </c>
      <c r="C11" s="18" t="s">
        <v>218</v>
      </c>
      <c r="D11" s="18"/>
      <c r="E11" s="18"/>
      <c r="F11" s="18"/>
      <c r="G11" s="18"/>
      <c r="H11" s="18"/>
      <c r="I11" s="110" t="s">
        <v>225</v>
      </c>
      <c r="J11" s="111"/>
    </row>
    <row r="12" spans="1:10" x14ac:dyDescent="0.15">
      <c r="A12" s="110"/>
      <c r="B12" s="18" t="s">
        <v>211</v>
      </c>
      <c r="C12" s="18" t="s">
        <v>222</v>
      </c>
      <c r="D12" s="18"/>
      <c r="E12" s="18"/>
      <c r="F12" s="18"/>
      <c r="G12" s="18"/>
      <c r="H12" s="18"/>
      <c r="I12" s="110" t="s">
        <v>227</v>
      </c>
      <c r="J12" s="111"/>
    </row>
    <row r="13" spans="1:10" x14ac:dyDescent="0.15">
      <c r="A13" s="110"/>
      <c r="B13" s="18" t="s">
        <v>212</v>
      </c>
      <c r="C13" s="18" t="s">
        <v>223</v>
      </c>
      <c r="D13" s="18"/>
      <c r="E13" s="18"/>
      <c r="F13" s="18"/>
      <c r="G13" s="18"/>
      <c r="H13" s="18"/>
      <c r="I13" s="110" t="s">
        <v>228</v>
      </c>
      <c r="J13" s="111"/>
    </row>
    <row r="14" spans="1:10" x14ac:dyDescent="0.15">
      <c r="A14" s="112"/>
      <c r="B14" s="113" t="s">
        <v>213</v>
      </c>
      <c r="C14" s="113"/>
      <c r="D14" s="113"/>
      <c r="E14" s="113"/>
      <c r="F14" s="113"/>
      <c r="G14" s="113"/>
      <c r="H14" s="113"/>
      <c r="I14" s="112"/>
      <c r="J14" s="114"/>
    </row>
    <row r="16" spans="1:10" x14ac:dyDescent="0.15">
      <c r="A16" t="s">
        <v>233</v>
      </c>
    </row>
    <row r="17" spans="2:8" x14ac:dyDescent="0.15">
      <c r="B17" s="18" t="s">
        <v>0</v>
      </c>
      <c r="C17" s="18" t="s">
        <v>209</v>
      </c>
      <c r="D17" s="18" t="s">
        <v>129</v>
      </c>
      <c r="E17" s="36" t="s">
        <v>242</v>
      </c>
    </row>
    <row r="18" spans="2:8" x14ac:dyDescent="0.15">
      <c r="B18" s="18" t="s">
        <v>214</v>
      </c>
      <c r="C18" t="s">
        <v>234</v>
      </c>
      <c r="D18" s="18" t="s">
        <v>240</v>
      </c>
      <c r="E18" s="36" t="s">
        <v>243</v>
      </c>
      <c r="F18" s="18"/>
      <c r="G18" s="18"/>
      <c r="H18" s="18"/>
    </row>
    <row r="19" spans="2:8" x14ac:dyDescent="0.15">
      <c r="C19" t="s">
        <v>235</v>
      </c>
      <c r="D19" s="18" t="s">
        <v>240</v>
      </c>
      <c r="E19" s="36" t="s">
        <v>243</v>
      </c>
    </row>
    <row r="20" spans="2:8" x14ac:dyDescent="0.15">
      <c r="C20" t="s">
        <v>236</v>
      </c>
      <c r="D20" s="18" t="s">
        <v>240</v>
      </c>
      <c r="E20" s="36" t="s">
        <v>243</v>
      </c>
    </row>
    <row r="21" spans="2:8" x14ac:dyDescent="0.15">
      <c r="C21" t="s">
        <v>237</v>
      </c>
      <c r="D21" s="18" t="s">
        <v>240</v>
      </c>
      <c r="E21" s="36" t="s">
        <v>243</v>
      </c>
    </row>
    <row r="22" spans="2:8" x14ac:dyDescent="0.15">
      <c r="B22" s="18" t="s">
        <v>217</v>
      </c>
      <c r="C22" t="s">
        <v>238</v>
      </c>
      <c r="D22" s="18" t="s">
        <v>240</v>
      </c>
      <c r="E22" s="36" t="s">
        <v>241</v>
      </c>
    </row>
    <row r="23" spans="2:8" x14ac:dyDescent="0.15">
      <c r="B23" s="18" t="s">
        <v>231</v>
      </c>
      <c r="C23" t="s">
        <v>239</v>
      </c>
      <c r="D23" s="18" t="s">
        <v>240</v>
      </c>
      <c r="E23" s="36" t="s">
        <v>241</v>
      </c>
    </row>
    <row r="24" spans="2:8" x14ac:dyDescent="0.15">
      <c r="B24" s="18" t="s">
        <v>217</v>
      </c>
      <c r="C24" s="18" t="s">
        <v>219</v>
      </c>
      <c r="E24" s="36" t="s">
        <v>243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新型無線機</vt:lpstr>
      <vt:lpstr>新型無線機の仕様</vt:lpstr>
      <vt:lpstr>Sheet2</vt:lpstr>
      <vt:lpstr>Sheet5</vt:lpstr>
      <vt:lpstr>新型無線機!Print_Area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 Araki</dc:creator>
  <cp:lastModifiedBy>山口清</cp:lastModifiedBy>
  <cp:lastPrinted>2006-10-03T10:02:22Z</cp:lastPrinted>
  <dcterms:created xsi:type="dcterms:W3CDTF">2006-04-29T05:53:31Z</dcterms:created>
  <dcterms:modified xsi:type="dcterms:W3CDTF">2016-06-19T14:25:23Z</dcterms:modified>
</cp:coreProperties>
</file>